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710" windowHeight="5070" activeTab="4"/>
  </bookViews>
  <sheets>
    <sheet name="Plan 6.5" sheetId="1" r:id="rId1"/>
    <sheet name="Plan 6.4" sheetId="2" r:id="rId2"/>
    <sheet name="Plan 6.7 " sheetId="3" r:id="rId3"/>
    <sheet name="Plan 6.6" sheetId="4" r:id="rId4"/>
    <sheet name="Plan 6.1" sheetId="5" r:id="rId5"/>
    <sheet name="Plan 6.2" sheetId="6" r:id="rId6"/>
    <sheet name="Plan 6.3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<sst xmlns="http://schemas.openxmlformats.org/spreadsheetml/2006/main" count="225" uniqueCount="72">
  <si>
    <t>"i"
(%)</t>
  </si>
  <si>
    <t>e
(%)</t>
  </si>
  <si>
    <t>FVP
(i,e,n)</t>
  </si>
  <si>
    <t>FVP
(i,n)</t>
  </si>
  <si>
    <t>VPL
($R)</t>
  </si>
  <si>
    <t>VAL
(R$)</t>
  </si>
  <si>
    <t>FRC
(i,n)</t>
  </si>
  <si>
    <t xml:space="preserve">B/C
</t>
  </si>
  <si>
    <t>Benefício
anual 
(R$)</t>
  </si>
  <si>
    <t xml:space="preserve">Invest.
(R$)
</t>
  </si>
  <si>
    <t>Custo
anual 
(R$)</t>
  </si>
  <si>
    <t>Custo
anual
 (R$)</t>
  </si>
  <si>
    <t>VP</t>
  </si>
  <si>
    <t>fev</t>
  </si>
  <si>
    <t>março</t>
  </si>
  <si>
    <t>abril</t>
  </si>
  <si>
    <t>maio</t>
  </si>
  <si>
    <t>junho</t>
  </si>
  <si>
    <t>julho</t>
  </si>
  <si>
    <t>Fator de valor presente (FVP)</t>
  </si>
  <si>
    <t xml:space="preserve">VP dos custos no início de julho de 2005 (R$) </t>
  </si>
  <si>
    <t>RCB</t>
  </si>
  <si>
    <t xml:space="preserve">RBC </t>
  </si>
  <si>
    <t>Valor Presente
 dos benefícios no início de jan de 2005</t>
  </si>
  <si>
    <t>Taxa de aumento da energia e/ou água "e" (%)</t>
  </si>
  <si>
    <t>Período "n"</t>
  </si>
  <si>
    <t>agosto</t>
  </si>
  <si>
    <t>setembro</t>
  </si>
  <si>
    <t>outubro</t>
  </si>
  <si>
    <t>novembro</t>
  </si>
  <si>
    <t>dezembro</t>
  </si>
  <si>
    <t>jan de 06</t>
  </si>
  <si>
    <t>jan de 05</t>
  </si>
  <si>
    <t xml:space="preserve">Parâ-metros
</t>
  </si>
  <si>
    <t>TR ñ D</t>
  </si>
  <si>
    <t>13 meses</t>
  </si>
  <si>
    <t>VPL (2 %)</t>
  </si>
  <si>
    <t>n</t>
  </si>
  <si>
    <t xml:space="preserve">n
</t>
  </si>
  <si>
    <t xml:space="preserve">
n</t>
  </si>
  <si>
    <t>B</t>
  </si>
  <si>
    <t>C</t>
  </si>
  <si>
    <t>D</t>
  </si>
  <si>
    <t>E</t>
  </si>
  <si>
    <t>G</t>
  </si>
  <si>
    <t>H</t>
  </si>
  <si>
    <t>F</t>
  </si>
  <si>
    <t>I</t>
  </si>
  <si>
    <t xml:space="preserve">VP dos benef. no início de julho de 2005 (R$) </t>
  </si>
  <si>
    <t xml:space="preserve">Invest
(R$)
</t>
  </si>
  <si>
    <t xml:space="preserve">Benefícios 
(R$)
</t>
  </si>
  <si>
    <t xml:space="preserve">Custos
(R$)
</t>
  </si>
  <si>
    <t xml:space="preserve">Fluxo de Caixa (R$)
</t>
  </si>
  <si>
    <t>A</t>
  </si>
  <si>
    <t>J</t>
  </si>
  <si>
    <t>K</t>
  </si>
  <si>
    <t>L</t>
  </si>
  <si>
    <t>M</t>
  </si>
  <si>
    <t>N</t>
  </si>
  <si>
    <t>Benef
anual 
(R$)</t>
  </si>
  <si>
    <t>Custo
mensal 
(R$)</t>
  </si>
  <si>
    <t>Benef.
mensal 
(R$)</t>
  </si>
  <si>
    <t>Benefício
mensal 
(R$)</t>
  </si>
  <si>
    <t>zero</t>
  </si>
  <si>
    <t xml:space="preserve">Instante
</t>
  </si>
  <si>
    <t>VPL (n=12)</t>
  </si>
  <si>
    <t>VPL (n=13)</t>
  </si>
  <si>
    <t>Valor Presente dos custos no início de jan de 2005</t>
  </si>
  <si>
    <t>FEP
(i,e,n)</t>
  </si>
  <si>
    <t>Taxa de juros "i" (%)</t>
  </si>
  <si>
    <t>VPL(n=12)</t>
  </si>
  <si>
    <t>VPL(n=13)</t>
  </si>
</sst>
</file>

<file path=xl/styles.xml><?xml version="1.0" encoding="utf-8"?>
<styleSheet xmlns="http://schemas.openxmlformats.org/spreadsheetml/2006/main">
  <numFmts count="2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0.000"/>
    <numFmt numFmtId="174" formatCode="#,##0.00;[Red]#,##0.00"/>
    <numFmt numFmtId="175" formatCode="_ * #,##0.00_ ;_ * \-#,##0.00_ ;_ * &quot;-&quot;??_ ;_ @_ "/>
    <numFmt numFmtId="176" formatCode="dd/mm/yyyy"/>
    <numFmt numFmtId="177" formatCode="0.E+00"/>
    <numFmt numFmtId="178" formatCode="0.0E+00"/>
    <numFmt numFmtId="179" formatCode="#,##0.0"/>
    <numFmt numFmtId="180" formatCode="0.0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/>
    </xf>
    <xf numFmtId="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2" fontId="2" fillId="0" borderId="1" xfId="0" applyNumberFormat="1" applyFont="1" applyBorder="1" applyAlignment="1">
      <alignment/>
    </xf>
    <xf numFmtId="11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1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173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11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73" fontId="6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80" fontId="0" fillId="0" borderId="0" xfId="0" applyNumberFormat="1" applyAlignment="1">
      <alignment/>
    </xf>
    <xf numFmtId="4" fontId="1" fillId="0" borderId="1" xfId="0" applyNumberFormat="1" applyFont="1" applyBorder="1" applyAlignment="1">
      <alignment/>
    </xf>
    <xf numFmtId="11" fontId="0" fillId="0" borderId="0" xfId="0" applyNumberFormat="1" applyAlignment="1">
      <alignment/>
    </xf>
    <xf numFmtId="2" fontId="6" fillId="0" borderId="1" xfId="0" applyNumberFormat="1" applyFont="1" applyBorder="1" applyAlignment="1">
      <alignment horizontal="center"/>
    </xf>
    <xf numFmtId="178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77" fontId="5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0"/>
            <c:dispRSqr val="0"/>
          </c:trendline>
          <c:xVal>
            <c:numRef>
              <c:f>'Plan 6.1'!$E$3:$E$18</c:f>
              <c:numCache>
                <c:ptCount val="1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21</c:v>
                </c:pt>
                <c:pt idx="12">
                  <c:v>21.46753972277144</c:v>
                </c:pt>
                <c:pt idx="13">
                  <c:v>22</c:v>
                </c:pt>
                <c:pt idx="14">
                  <c:v>24</c:v>
                </c:pt>
                <c:pt idx="15">
                  <c:v>26</c:v>
                </c:pt>
              </c:numCache>
            </c:numRef>
          </c:xVal>
          <c:yVal>
            <c:numRef>
              <c:f>'Plan 6.1'!$J$3:$J$18</c:f>
              <c:numCache>
                <c:ptCount val="16"/>
                <c:pt idx="0">
                  <c:v>2563871.307361334</c:v>
                </c:pt>
                <c:pt idx="1">
                  <c:v>2000847.8233781306</c:v>
                </c:pt>
                <c:pt idx="2">
                  <c:v>1553719.589032156</c:v>
                </c:pt>
                <c:pt idx="3">
                  <c:v>1195543.5331847514</c:v>
                </c:pt>
                <c:pt idx="4">
                  <c:v>906188.6951679643</c:v>
                </c:pt>
                <c:pt idx="5">
                  <c:v>670497.3971313487</c:v>
                </c:pt>
                <c:pt idx="6">
                  <c:v>476970.54441918025</c:v>
                </c:pt>
                <c:pt idx="7">
                  <c:v>393186.9316386223</c:v>
                </c:pt>
                <c:pt idx="8">
                  <c:v>316820.4675123717</c:v>
                </c:pt>
                <c:pt idx="9">
                  <c:v>183283.4890287441</c:v>
                </c:pt>
                <c:pt idx="10">
                  <c:v>71117.39916585093</c:v>
                </c:pt>
                <c:pt idx="11">
                  <c:v>21733.146427404718</c:v>
                </c:pt>
                <c:pt idx="12">
                  <c:v>0.0001375342399114743</c:v>
                </c:pt>
                <c:pt idx="13">
                  <c:v>-23768.47055868466</c:v>
                </c:pt>
                <c:pt idx="14">
                  <c:v>-104587.41767269403</c:v>
                </c:pt>
                <c:pt idx="15">
                  <c:v>-173879.91618307558</c:v>
                </c:pt>
              </c:numCache>
            </c:numRef>
          </c:yVal>
          <c:smooth val="0"/>
        </c:ser>
        <c:axId val="23948800"/>
        <c:axId val="14212609"/>
      </c:scatterChart>
      <c:valAx>
        <c:axId val="23948800"/>
        <c:scaling>
          <c:orientation val="minMax"/>
          <c:max val="2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Taxa de juros i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12609"/>
        <c:crosses val="autoZero"/>
        <c:crossBetween val="midCat"/>
        <c:dispUnits/>
      </c:valAx>
      <c:valAx>
        <c:axId val="14212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VPL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39488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'Plan 6.2'!$G$3:$G$17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'Plan 6.2'!$J$3:$J$17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60804618"/>
        <c:axId val="10370651"/>
      </c:scatterChart>
      <c:valAx>
        <c:axId val="60804618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Período n (anos)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70651"/>
        <c:crosses val="autoZero"/>
        <c:crossBetween val="midCat"/>
        <c:dispUnits/>
        <c:majorUnit val="3"/>
      </c:valAx>
      <c:valAx>
        <c:axId val="10370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VPL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04618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21</xdr:row>
      <xdr:rowOff>47625</xdr:rowOff>
    </xdr:from>
    <xdr:to>
      <xdr:col>12</xdr:col>
      <xdr:colOff>552450</xdr:colOff>
      <xdr:row>38</xdr:row>
      <xdr:rowOff>152400</xdr:rowOff>
    </xdr:to>
    <xdr:graphicFrame>
      <xdr:nvGraphicFramePr>
        <xdr:cNvPr id="1" name="Chart 5"/>
        <xdr:cNvGraphicFramePr/>
      </xdr:nvGraphicFramePr>
      <xdr:xfrm>
        <a:off x="352425" y="3705225"/>
        <a:ext cx="46672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21</xdr:row>
      <xdr:rowOff>123825</xdr:rowOff>
    </xdr:from>
    <xdr:to>
      <xdr:col>14</xdr:col>
      <xdr:colOff>104775</xdr:colOff>
      <xdr:row>39</xdr:row>
      <xdr:rowOff>66675</xdr:rowOff>
    </xdr:to>
    <xdr:graphicFrame>
      <xdr:nvGraphicFramePr>
        <xdr:cNvPr id="1" name="Chart 2"/>
        <xdr:cNvGraphicFramePr/>
      </xdr:nvGraphicFramePr>
      <xdr:xfrm>
        <a:off x="704850" y="3867150"/>
        <a:ext cx="47815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P22" sqref="P22"/>
    </sheetView>
  </sheetViews>
  <sheetFormatPr defaultColWidth="9.140625" defaultRowHeight="12.75"/>
  <cols>
    <col min="1" max="1" width="2.7109375" style="0" bestFit="1" customWidth="1"/>
    <col min="2" max="2" width="7.421875" style="0" bestFit="1" customWidth="1"/>
    <col min="3" max="3" width="8.7109375" style="0" bestFit="1" customWidth="1"/>
    <col min="4" max="4" width="6.8515625" style="0" bestFit="1" customWidth="1"/>
    <col min="5" max="5" width="4.7109375" style="0" customWidth="1"/>
    <col min="6" max="6" width="3.421875" style="0" bestFit="1" customWidth="1"/>
    <col min="7" max="7" width="2.7109375" style="0" bestFit="1" customWidth="1"/>
    <col min="8" max="9" width="5.7109375" style="0" bestFit="1" customWidth="1"/>
    <col min="10" max="10" width="10.8515625" style="0" bestFit="1" customWidth="1"/>
    <col min="11" max="12" width="5.421875" style="0" bestFit="1" customWidth="1"/>
    <col min="13" max="13" width="8.7109375" style="0" bestFit="1" customWidth="1"/>
    <col min="14" max="14" width="4.00390625" style="0" bestFit="1" customWidth="1"/>
  </cols>
  <sheetData>
    <row r="1" spans="1:14" ht="12.75">
      <c r="A1" s="19" t="s">
        <v>53</v>
      </c>
      <c r="B1" s="19" t="s">
        <v>40</v>
      </c>
      <c r="C1" s="19" t="s">
        <v>41</v>
      </c>
      <c r="D1" s="19" t="s">
        <v>42</v>
      </c>
      <c r="E1" s="19" t="s">
        <v>43</v>
      </c>
      <c r="F1" s="19" t="s">
        <v>46</v>
      </c>
      <c r="G1" s="19" t="s">
        <v>44</v>
      </c>
      <c r="H1" s="19" t="s">
        <v>45</v>
      </c>
      <c r="I1" s="19" t="s">
        <v>47</v>
      </c>
      <c r="J1" s="19" t="s">
        <v>54</v>
      </c>
      <c r="K1" s="19" t="s">
        <v>55</v>
      </c>
      <c r="L1" s="19" t="s">
        <v>56</v>
      </c>
      <c r="M1" s="19" t="s">
        <v>57</v>
      </c>
      <c r="N1" s="19" t="s">
        <v>58</v>
      </c>
    </row>
    <row r="2" spans="1:14" ht="33.75">
      <c r="A2" s="29"/>
      <c r="B2" s="14" t="s">
        <v>9</v>
      </c>
      <c r="C2" s="14" t="s">
        <v>62</v>
      </c>
      <c r="D2" s="14" t="s">
        <v>60</v>
      </c>
      <c r="E2" s="14" t="s">
        <v>0</v>
      </c>
      <c r="F2" s="14" t="s">
        <v>1</v>
      </c>
      <c r="G2" s="14" t="s">
        <v>39</v>
      </c>
      <c r="H2" s="14" t="s">
        <v>2</v>
      </c>
      <c r="I2" s="14" t="s">
        <v>3</v>
      </c>
      <c r="J2" s="14" t="s">
        <v>4</v>
      </c>
      <c r="K2" s="14" t="s">
        <v>68</v>
      </c>
      <c r="L2" s="14" t="s">
        <v>6</v>
      </c>
      <c r="M2" s="14" t="s">
        <v>5</v>
      </c>
      <c r="N2" s="15" t="s">
        <v>7</v>
      </c>
    </row>
    <row r="3" spans="1:14" s="35" customFormat="1" ht="12.75">
      <c r="A3" s="24">
        <v>3</v>
      </c>
      <c r="B3" s="22">
        <v>3450000</v>
      </c>
      <c r="C3" s="23">
        <v>490161.6</v>
      </c>
      <c r="D3" s="34">
        <v>60000</v>
      </c>
      <c r="E3" s="24">
        <v>2</v>
      </c>
      <c r="F3" s="24">
        <v>1</v>
      </c>
      <c r="G3" s="24">
        <v>60</v>
      </c>
      <c r="H3" s="25">
        <f aca="true" t="shared" si="0" ref="H3:H8">((1+F3/100)^G3-(1+E3/100)^G3)/((1+F3/100)-(1+E3/100))*((1/(1+E3/100)^G3))</f>
        <v>44.630306274292536</v>
      </c>
      <c r="I3" s="25">
        <f aca="true" t="shared" si="1" ref="I3:I8">((1+E3/100)^G3-1)/((E3/100)*(1+E3/100)^G3)</f>
        <v>34.76088667704648</v>
      </c>
      <c r="J3" s="23">
        <f aca="true" t="shared" si="2" ref="J3:J8">(C3*H3)-B3-(D3*I3)</f>
        <v>16340409.131274477</v>
      </c>
      <c r="K3" s="25">
        <f aca="true" t="shared" si="3" ref="K3:K8">((1+F3/100)^G3-(1+E3/100)^G3)/((1+F3/100)-(1+E3/100))*((E3/100/((1+E3/100)^G3-1)))</f>
        <v>1.283923125694118</v>
      </c>
      <c r="L3" s="25">
        <f aca="true" t="shared" si="4" ref="L3:L8">1/I3</f>
        <v>0.02876796582580634</v>
      </c>
      <c r="M3" s="23">
        <f aca="true" t="shared" si="5" ref="M3:M8">(C3*K3)-D3-(B3*L3)</f>
        <v>470080.33146819804</v>
      </c>
      <c r="N3" s="33">
        <f aca="true" t="shared" si="6" ref="N3:N8">(C3*H3)/(B3+D3*I3)</f>
        <v>3.951848415908009</v>
      </c>
    </row>
    <row r="4" spans="1:14" ht="12.75">
      <c r="A4" s="19">
        <v>4</v>
      </c>
      <c r="B4" s="16">
        <v>3450000</v>
      </c>
      <c r="C4" s="17">
        <v>490161.6</v>
      </c>
      <c r="D4" s="18">
        <v>60000</v>
      </c>
      <c r="E4" s="19">
        <v>3</v>
      </c>
      <c r="F4" s="19">
        <v>1</v>
      </c>
      <c r="G4" s="19">
        <v>60</v>
      </c>
      <c r="H4" s="20">
        <f t="shared" si="0"/>
        <v>34.582322786504584</v>
      </c>
      <c r="I4" s="20">
        <f t="shared" si="1"/>
        <v>27.67556366611941</v>
      </c>
      <c r="J4" s="17">
        <f t="shared" si="2"/>
        <v>11840392.848782381</v>
      </c>
      <c r="K4" s="20">
        <f t="shared" si="3"/>
        <v>1.249561642310486</v>
      </c>
      <c r="L4" s="20">
        <f t="shared" si="4"/>
        <v>0.03613295873804392</v>
      </c>
      <c r="M4" s="17">
        <f t="shared" si="5"/>
        <v>427828.42624728393</v>
      </c>
      <c r="N4" s="21">
        <f t="shared" si="6"/>
        <v>3.316860286203615</v>
      </c>
    </row>
    <row r="5" spans="1:14" ht="12.75">
      <c r="A5" s="19">
        <v>5</v>
      </c>
      <c r="B5" s="16">
        <v>3450000</v>
      </c>
      <c r="C5" s="17">
        <v>490161.6</v>
      </c>
      <c r="D5" s="18">
        <v>60000</v>
      </c>
      <c r="E5" s="19">
        <v>4</v>
      </c>
      <c r="F5" s="19">
        <v>1</v>
      </c>
      <c r="G5" s="19">
        <v>60</v>
      </c>
      <c r="H5" s="20">
        <f t="shared" si="0"/>
        <v>27.5768027767048</v>
      </c>
      <c r="I5" s="20">
        <f t="shared" si="1"/>
        <v>22.623489974477394</v>
      </c>
      <c r="J5" s="17">
        <f t="shared" si="2"/>
        <v>8709680.373445423</v>
      </c>
      <c r="K5" s="20">
        <f t="shared" si="3"/>
        <v>1.2189455653312316</v>
      </c>
      <c r="L5" s="20">
        <f t="shared" si="4"/>
        <v>0.0442018451232832</v>
      </c>
      <c r="M5" s="17">
        <f t="shared" si="5"/>
        <v>384983.942940334</v>
      </c>
      <c r="N5" s="21">
        <f t="shared" si="6"/>
        <v>2.8117201285623423</v>
      </c>
    </row>
    <row r="6" spans="1:14" ht="12.75">
      <c r="A6" s="19">
        <v>6</v>
      </c>
      <c r="B6" s="16">
        <v>3450000</v>
      </c>
      <c r="C6" s="17">
        <v>490161.6</v>
      </c>
      <c r="D6" s="18">
        <v>60000</v>
      </c>
      <c r="E6" s="19">
        <v>5</v>
      </c>
      <c r="F6" s="19">
        <v>1</v>
      </c>
      <c r="G6" s="19">
        <v>60</v>
      </c>
      <c r="H6" s="20">
        <f t="shared" si="0"/>
        <v>22.56855476884609</v>
      </c>
      <c r="I6" s="20">
        <f t="shared" si="1"/>
        <v>18.929289525070114</v>
      </c>
      <c r="J6" s="17">
        <f t="shared" si="2"/>
        <v>6476481.543681023</v>
      </c>
      <c r="K6" s="20">
        <f t="shared" si="3"/>
        <v>1.1922557758417769</v>
      </c>
      <c r="L6" s="20">
        <f t="shared" si="4"/>
        <v>0.05282818452724237</v>
      </c>
      <c r="M6" s="17">
        <f t="shared" si="5"/>
        <v>342140.76207686047</v>
      </c>
      <c r="N6" s="21">
        <f t="shared" si="6"/>
        <v>2.412303578014339</v>
      </c>
    </row>
    <row r="7" spans="1:14" ht="12.75">
      <c r="A7" s="19">
        <v>7</v>
      </c>
      <c r="B7" s="16">
        <v>3450000</v>
      </c>
      <c r="C7" s="17">
        <v>490161.6</v>
      </c>
      <c r="D7" s="18">
        <v>60000</v>
      </c>
      <c r="E7" s="19">
        <v>6</v>
      </c>
      <c r="F7" s="19">
        <v>1</v>
      </c>
      <c r="G7" s="19">
        <v>60</v>
      </c>
      <c r="H7" s="20">
        <f t="shared" si="0"/>
        <v>18.89856085614396</v>
      </c>
      <c r="I7" s="20">
        <f t="shared" si="1"/>
        <v>16.16142770523803</v>
      </c>
      <c r="J7" s="17">
        <f t="shared" si="2"/>
        <v>4843663.164630611</v>
      </c>
      <c r="K7" s="20">
        <f t="shared" si="3"/>
        <v>1.169362088599314</v>
      </c>
      <c r="L7" s="20">
        <f t="shared" si="4"/>
        <v>0.06187572151660173</v>
      </c>
      <c r="M7" s="17">
        <f t="shared" si="5"/>
        <v>299705.1530949054</v>
      </c>
      <c r="N7" s="21">
        <f t="shared" si="6"/>
        <v>2.0959293340545675</v>
      </c>
    </row>
    <row r="8" spans="1:14" ht="12.75">
      <c r="A8" s="19">
        <v>8</v>
      </c>
      <c r="B8" s="16">
        <v>3450000</v>
      </c>
      <c r="C8" s="17">
        <v>490161.6</v>
      </c>
      <c r="D8" s="18">
        <v>60000</v>
      </c>
      <c r="E8" s="19">
        <v>7</v>
      </c>
      <c r="F8" s="19">
        <v>1</v>
      </c>
      <c r="G8" s="19">
        <v>60</v>
      </c>
      <c r="H8" s="20">
        <f t="shared" si="0"/>
        <v>16.144144744894643</v>
      </c>
      <c r="I8" s="20">
        <f t="shared" si="1"/>
        <v>14.039181150435601</v>
      </c>
      <c r="J8" s="17">
        <f t="shared" si="2"/>
        <v>3620888.9497630135</v>
      </c>
      <c r="K8" s="20">
        <f t="shared" si="3"/>
        <v>1.1499349265390544</v>
      </c>
      <c r="L8" s="20">
        <f t="shared" si="4"/>
        <v>0.07122922550001945</v>
      </c>
      <c r="M8" s="17">
        <f t="shared" si="5"/>
        <v>257913.11551319828</v>
      </c>
      <c r="N8" s="21">
        <f t="shared" si="6"/>
        <v>1.8435677930924912</v>
      </c>
    </row>
    <row r="9" spans="1:14" ht="12.75">
      <c r="A9" s="19">
        <v>9</v>
      </c>
      <c r="B9" s="16">
        <v>3450000</v>
      </c>
      <c r="C9" s="17">
        <v>490161.6</v>
      </c>
      <c r="D9" s="18">
        <v>60000</v>
      </c>
      <c r="E9" s="19">
        <v>8</v>
      </c>
      <c r="F9" s="19">
        <v>1</v>
      </c>
      <c r="G9" s="19">
        <v>60</v>
      </c>
      <c r="H9" s="20">
        <f aca="true" t="shared" si="7" ref="H9:H15">((1+F9/100)^G9-(1+E9/100)^G9)/((1+F9/100)-(1+E9/100))*((1/(1+E9/100)^G9))</f>
        <v>14.029408117635162</v>
      </c>
      <c r="I9" s="20">
        <f aca="true" t="shared" si="8" ref="I9:I15">((1+E9/100)^G9-1)/((E9/100)*(1+E9/100)^G9)</f>
        <v>12.376551822191077</v>
      </c>
      <c r="J9" s="17">
        <f aca="true" t="shared" si="9" ref="J9:J15">(C9*H9)-B9-(D9*I9)</f>
        <v>2684084.020661575</v>
      </c>
      <c r="K9" s="20">
        <f aca="true" t="shared" si="10" ref="K9:K15">((1+F9/100)^G9-(1+E9/100)^G9)/((1+F9/100)-(1+E9/100))*((E9/100/((1+E9/100)^G9-1)))</f>
        <v>1.1335473982729605</v>
      </c>
      <c r="L9" s="20">
        <f aca="true" t="shared" si="11" ref="L9:L15">1/I9</f>
        <v>0.08079794876364566</v>
      </c>
      <c r="M9" s="17">
        <f aca="true" t="shared" si="12" ref="M9:M15">(C9*K9)-D9-(B9*L9)</f>
        <v>216868.48317873396</v>
      </c>
      <c r="N9" s="21">
        <f aca="true" t="shared" si="13" ref="N9:N15">(C9*H9)/(B9+D9*I9)</f>
        <v>1.640196639804517</v>
      </c>
    </row>
    <row r="10" spans="1:14" ht="12.75">
      <c r="A10" s="19">
        <v>10</v>
      </c>
      <c r="B10" s="16">
        <v>3450000</v>
      </c>
      <c r="C10" s="17">
        <v>490161.6</v>
      </c>
      <c r="D10" s="18">
        <v>60000</v>
      </c>
      <c r="E10" s="19">
        <v>9</v>
      </c>
      <c r="F10" s="19">
        <v>1</v>
      </c>
      <c r="G10" s="19">
        <v>60</v>
      </c>
      <c r="H10" s="20">
        <f t="shared" si="7"/>
        <v>12.37099618210391</v>
      </c>
      <c r="I10" s="20">
        <f t="shared" si="8"/>
        <v>11.047991020430755</v>
      </c>
      <c r="J10" s="17">
        <f t="shared" si="9"/>
        <v>1950907.8209880986</v>
      </c>
      <c r="K10" s="20">
        <f t="shared" si="10"/>
        <v>1.1197507455632936</v>
      </c>
      <c r="L10" s="20">
        <f t="shared" si="11"/>
        <v>0.09051419377067982</v>
      </c>
      <c r="M10" s="17">
        <f t="shared" si="12"/>
        <v>176584.84853765153</v>
      </c>
      <c r="N10" s="21">
        <f t="shared" si="13"/>
        <v>1.4743411129308004</v>
      </c>
    </row>
    <row r="11" spans="1:14" ht="12.75">
      <c r="A11" s="19">
        <v>11</v>
      </c>
      <c r="B11" s="16">
        <v>3450000</v>
      </c>
      <c r="C11" s="17">
        <v>490161.6</v>
      </c>
      <c r="D11" s="18">
        <v>60000</v>
      </c>
      <c r="E11" s="19">
        <v>10</v>
      </c>
      <c r="F11" s="19">
        <v>1</v>
      </c>
      <c r="G11" s="19">
        <v>60</v>
      </c>
      <c r="H11" s="20">
        <f t="shared" si="7"/>
        <v>11.044816411360614</v>
      </c>
      <c r="I11" s="20">
        <f t="shared" si="8"/>
        <v>9.967157297185272</v>
      </c>
      <c r="J11" s="17">
        <f t="shared" si="9"/>
        <v>1365715.4460676596</v>
      </c>
      <c r="K11" s="20">
        <f t="shared" si="10"/>
        <v>1.1081210100376035</v>
      </c>
      <c r="L11" s="20">
        <f t="shared" si="11"/>
        <v>0.10032950922550407</v>
      </c>
      <c r="M11" s="17">
        <f t="shared" si="12"/>
        <v>137021.56044565875</v>
      </c>
      <c r="N11" s="21">
        <f t="shared" si="13"/>
        <v>1.337377844465329</v>
      </c>
    </row>
    <row r="12" spans="1:14" ht="12.75">
      <c r="A12" s="19">
        <v>13</v>
      </c>
      <c r="B12" s="16">
        <v>3450000</v>
      </c>
      <c r="C12" s="17">
        <v>490161.6</v>
      </c>
      <c r="D12" s="18">
        <v>60000</v>
      </c>
      <c r="E12" s="19">
        <v>11</v>
      </c>
      <c r="F12" s="19">
        <v>1</v>
      </c>
      <c r="G12" s="19">
        <v>60</v>
      </c>
      <c r="H12" s="20">
        <f t="shared" si="7"/>
        <v>9.965334002627932</v>
      </c>
      <c r="I12" s="20">
        <f t="shared" si="8"/>
        <v>9.073561922782227</v>
      </c>
      <c r="J12" s="17">
        <f t="shared" si="9"/>
        <v>890210.3438955777</v>
      </c>
      <c r="K12" s="20">
        <f t="shared" si="10"/>
        <v>1.0982824702619387</v>
      </c>
      <c r="L12" s="20">
        <f t="shared" si="11"/>
        <v>0.11021030203024942</v>
      </c>
      <c r="M12" s="17">
        <f t="shared" si="12"/>
        <v>98110.35087118373</v>
      </c>
      <c r="N12" s="21">
        <f t="shared" si="13"/>
        <v>1.2228638311727311</v>
      </c>
    </row>
    <row r="13" spans="1:14" ht="12.75">
      <c r="A13" s="19">
        <v>14</v>
      </c>
      <c r="B13" s="16">
        <v>3450000</v>
      </c>
      <c r="C13" s="17">
        <v>490161.6</v>
      </c>
      <c r="D13" s="18">
        <v>60000</v>
      </c>
      <c r="E13" s="19">
        <v>12</v>
      </c>
      <c r="F13" s="19">
        <v>1</v>
      </c>
      <c r="G13" s="19">
        <v>60</v>
      </c>
      <c r="H13" s="20">
        <f t="shared" si="7"/>
        <v>9.07250949091472</v>
      </c>
      <c r="I13" s="20">
        <f t="shared" si="8"/>
        <v>8.324049284978887</v>
      </c>
      <c r="J13" s="17">
        <f t="shared" si="9"/>
        <v>497552.8109832112</v>
      </c>
      <c r="K13" s="20">
        <f t="shared" si="10"/>
        <v>1.0899153981808425</v>
      </c>
      <c r="L13" s="20">
        <f t="shared" si="11"/>
        <v>0.12013383940488483</v>
      </c>
      <c r="M13" s="17">
        <f t="shared" si="12"/>
        <v>59772.92949010612</v>
      </c>
      <c r="N13" s="21">
        <f t="shared" si="13"/>
        <v>1.1259805031716965</v>
      </c>
    </row>
    <row r="14" spans="1:14" s="35" customFormat="1" ht="12.75">
      <c r="A14" s="24">
        <v>15</v>
      </c>
      <c r="B14" s="22">
        <v>3450000</v>
      </c>
      <c r="C14" s="23">
        <v>490161.6</v>
      </c>
      <c r="D14" s="34">
        <v>60000</v>
      </c>
      <c r="E14" s="24">
        <v>13.584868528329618</v>
      </c>
      <c r="F14" s="24">
        <v>1</v>
      </c>
      <c r="G14" s="24">
        <v>60</v>
      </c>
      <c r="H14" s="25">
        <f t="shared" si="7"/>
        <v>7.93912885596577</v>
      </c>
      <c r="I14" s="25">
        <f t="shared" si="8"/>
        <v>7.357601710447303</v>
      </c>
      <c r="J14" s="23">
        <f t="shared" si="9"/>
        <v>1.9512721337378025E-05</v>
      </c>
      <c r="K14" s="25">
        <f t="shared" si="10"/>
        <v>1.0790375951844113</v>
      </c>
      <c r="L14" s="25">
        <f t="shared" si="11"/>
        <v>0.13591385336611342</v>
      </c>
      <c r="M14" s="23">
        <f t="shared" si="12"/>
        <v>2.652057446539402E-06</v>
      </c>
      <c r="N14" s="33">
        <f t="shared" si="13"/>
        <v>1.0000000000050142</v>
      </c>
    </row>
    <row r="15" spans="1:14" ht="12.75">
      <c r="A15" s="19">
        <v>16</v>
      </c>
      <c r="B15" s="16">
        <v>3450000</v>
      </c>
      <c r="C15" s="17">
        <v>490161.6</v>
      </c>
      <c r="D15" s="18">
        <v>60000</v>
      </c>
      <c r="E15" s="19">
        <v>14</v>
      </c>
      <c r="F15" s="19">
        <v>1</v>
      </c>
      <c r="G15" s="19">
        <v>60</v>
      </c>
      <c r="H15" s="20">
        <f t="shared" si="7"/>
        <v>7.686924399600526</v>
      </c>
      <c r="I15" s="20">
        <f t="shared" si="8"/>
        <v>7.1401055708399435</v>
      </c>
      <c r="J15" s="17">
        <f t="shared" si="9"/>
        <v>-110571.17146316357</v>
      </c>
      <c r="K15" s="20">
        <f t="shared" si="10"/>
        <v>1.0765841377743461</v>
      </c>
      <c r="L15" s="20">
        <f t="shared" si="11"/>
        <v>0.1400539515947749</v>
      </c>
      <c r="M15" s="17">
        <f t="shared" si="12"/>
        <v>-15485.929495879507</v>
      </c>
      <c r="N15" s="21">
        <f t="shared" si="13"/>
        <v>0.9714905654710018</v>
      </c>
    </row>
  </sheetData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O19" sqref="O19"/>
    </sheetView>
  </sheetViews>
  <sheetFormatPr defaultColWidth="9.140625" defaultRowHeight="12.75"/>
  <cols>
    <col min="1" max="1" width="2.7109375" style="0" bestFit="1" customWidth="1"/>
    <col min="2" max="2" width="7.421875" style="0" bestFit="1" customWidth="1"/>
    <col min="3" max="3" width="8.7109375" style="0" bestFit="1" customWidth="1"/>
    <col min="4" max="4" width="6.57421875" style="0" bestFit="1" customWidth="1"/>
    <col min="5" max="6" width="3.421875" style="0" bestFit="1" customWidth="1"/>
    <col min="7" max="7" width="3.7109375" style="0" customWidth="1"/>
    <col min="8" max="9" width="5.7109375" style="0" bestFit="1" customWidth="1"/>
    <col min="10" max="10" width="10.57421875" style="0" bestFit="1" customWidth="1"/>
    <col min="11" max="12" width="5.421875" style="0" bestFit="1" customWidth="1"/>
    <col min="13" max="13" width="10.57421875" style="0" bestFit="1" customWidth="1"/>
    <col min="14" max="14" width="4.421875" style="0" bestFit="1" customWidth="1"/>
  </cols>
  <sheetData>
    <row r="1" spans="1:14" ht="12.75">
      <c r="A1" s="19" t="s">
        <v>53</v>
      </c>
      <c r="B1" s="19" t="s">
        <v>40</v>
      </c>
      <c r="C1" s="19" t="s">
        <v>41</v>
      </c>
      <c r="D1" s="19" t="s">
        <v>42</v>
      </c>
      <c r="E1" s="19" t="s">
        <v>43</v>
      </c>
      <c r="F1" s="19" t="s">
        <v>46</v>
      </c>
      <c r="G1" s="19" t="s">
        <v>44</v>
      </c>
      <c r="H1" s="19" t="s">
        <v>45</v>
      </c>
      <c r="I1" s="19" t="s">
        <v>47</v>
      </c>
      <c r="J1" s="19" t="s">
        <v>54</v>
      </c>
      <c r="K1" s="19" t="s">
        <v>55</v>
      </c>
      <c r="L1" s="19" t="s">
        <v>56</v>
      </c>
      <c r="M1" s="19" t="s">
        <v>57</v>
      </c>
      <c r="N1" s="19" t="s">
        <v>58</v>
      </c>
    </row>
    <row r="2" spans="2:14" ht="45">
      <c r="B2" s="14" t="s">
        <v>9</v>
      </c>
      <c r="C2" s="14" t="s">
        <v>61</v>
      </c>
      <c r="D2" s="14" t="s">
        <v>60</v>
      </c>
      <c r="E2" s="14" t="s">
        <v>0</v>
      </c>
      <c r="F2" s="14" t="s">
        <v>1</v>
      </c>
      <c r="G2" s="14" t="s">
        <v>37</v>
      </c>
      <c r="H2" s="14" t="s">
        <v>2</v>
      </c>
      <c r="I2" s="14" t="s">
        <v>3</v>
      </c>
      <c r="J2" s="14" t="s">
        <v>4</v>
      </c>
      <c r="K2" s="14" t="s">
        <v>68</v>
      </c>
      <c r="L2" s="14" t="s">
        <v>6</v>
      </c>
      <c r="M2" s="14" t="s">
        <v>5</v>
      </c>
      <c r="N2" s="15" t="s">
        <v>7</v>
      </c>
    </row>
    <row r="3" spans="1:14" ht="12.75">
      <c r="A3" s="19">
        <v>3</v>
      </c>
      <c r="B3" s="16">
        <v>3450000</v>
      </c>
      <c r="C3" s="17">
        <v>490161.6</v>
      </c>
      <c r="D3" s="18">
        <v>60000</v>
      </c>
      <c r="E3" s="19">
        <v>2</v>
      </c>
      <c r="F3" s="19">
        <v>1</v>
      </c>
      <c r="G3" s="19">
        <v>1</v>
      </c>
      <c r="H3" s="20">
        <f>((1+F3/100)^G3-(1+E3/100)^G3)/((1+F3/100)-(1+E3/100))*((1/(1+E3/100)^G3))</f>
        <v>0.9803921568627451</v>
      </c>
      <c r="I3" s="20">
        <f>((1+E3/100)^G3-1)/((E3/100)*(1+E3/100)^G3)</f>
        <v>0.980392156862746</v>
      </c>
      <c r="J3" s="17">
        <f>(C3*H3)-B3-(D3*I3)</f>
        <v>-3028272.941176471</v>
      </c>
      <c r="K3" s="20">
        <f>((1+F3/100)^G3-(1+E3/100)^G3)/((1+F3/100)-(1+E3/100))*((E3/100/((1+E3/100)^G3-1)))</f>
        <v>0.9999999999999991</v>
      </c>
      <c r="L3" s="20">
        <f>1/I3</f>
        <v>1.0199999999999991</v>
      </c>
      <c r="M3" s="17">
        <f>(C3*K3)-D3-(B3*L3)</f>
        <v>-3088838.3999999976</v>
      </c>
      <c r="N3" s="21">
        <f>(C3*H3)/(B3+D3*I3)</f>
        <v>0.13695490360435875</v>
      </c>
    </row>
    <row r="4" spans="1:14" ht="12.75">
      <c r="A4" s="19">
        <v>4</v>
      </c>
      <c r="B4" s="16">
        <v>3450000</v>
      </c>
      <c r="C4" s="17">
        <v>490161.6</v>
      </c>
      <c r="D4" s="18">
        <v>60000</v>
      </c>
      <c r="E4" s="19">
        <v>2</v>
      </c>
      <c r="F4" s="19">
        <v>1</v>
      </c>
      <c r="G4" s="19">
        <v>2</v>
      </c>
      <c r="H4" s="20">
        <f aca="true" t="shared" si="0" ref="H4:H17">((1+F4/100)^G4-(1+E4/100)^G4)/((1+F4/100)-(1+E4/100))*((1/(1+E4/100)^G4))</f>
        <v>1.9511726259131073</v>
      </c>
      <c r="I4" s="20">
        <f aca="true" t="shared" si="1" ref="I4:I17">((1+E4/100)^G4-1)/((E4/100)*(1+E4/100)^G4)</f>
        <v>1.9415609381007302</v>
      </c>
      <c r="J4" s="17">
        <f aca="true" t="shared" si="2" ref="J4:J17">(C4*H4)-B4-(D4*I4)</f>
        <v>-2610103.7600922734</v>
      </c>
      <c r="K4" s="20">
        <f aca="true" t="shared" si="3" ref="K4:K17">((1+F4/100)^G4-(1+E4/100)^G4)/((1+F4/100)-(1+E4/100))*((E4/100/((1+E4/100)^G4-1)))</f>
        <v>1.0049504950495036</v>
      </c>
      <c r="L4" s="20">
        <f aca="true" t="shared" si="4" ref="L4:L17">1/I4</f>
        <v>0.5150495049504952</v>
      </c>
      <c r="M4" s="17">
        <f aca="true" t="shared" si="5" ref="M4:M17">(C4*K4)-D4-(B4*L4)</f>
        <v>-1344332.6495049517</v>
      </c>
      <c r="N4" s="21">
        <f aca="true" t="shared" si="6" ref="N4:N17">(C4*H4)/(B4+D4*I4)</f>
        <v>0.26815970764678254</v>
      </c>
    </row>
    <row r="5" spans="1:14" ht="12.75">
      <c r="A5" s="19">
        <v>5</v>
      </c>
      <c r="B5" s="16">
        <v>3450000</v>
      </c>
      <c r="C5" s="17">
        <v>490161.6</v>
      </c>
      <c r="D5" s="18">
        <v>60000</v>
      </c>
      <c r="E5" s="19">
        <v>2</v>
      </c>
      <c r="F5" s="19">
        <v>1</v>
      </c>
      <c r="G5" s="19">
        <v>3</v>
      </c>
      <c r="H5" s="20">
        <f t="shared" si="0"/>
        <v>2.91243563938455</v>
      </c>
      <c r="I5" s="20">
        <f t="shared" si="1"/>
        <v>2.883883272647772</v>
      </c>
      <c r="J5" s="17">
        <f t="shared" si="2"/>
        <v>-2195468.883461112</v>
      </c>
      <c r="K5" s="20">
        <f t="shared" si="3"/>
        <v>1.009900666579533</v>
      </c>
      <c r="L5" s="20">
        <f t="shared" si="4"/>
        <v>0.3467546725918184</v>
      </c>
      <c r="M5" s="17">
        <f t="shared" si="5"/>
        <v>-761289.0938700831</v>
      </c>
      <c r="N5" s="21">
        <f t="shared" si="6"/>
        <v>0.3940245960587304</v>
      </c>
    </row>
    <row r="6" spans="1:14" ht="12.75">
      <c r="A6" s="19">
        <v>6</v>
      </c>
      <c r="B6" s="16">
        <v>3450000</v>
      </c>
      <c r="C6" s="17">
        <v>490161.6</v>
      </c>
      <c r="D6" s="18">
        <v>60000</v>
      </c>
      <c r="E6" s="19">
        <v>2</v>
      </c>
      <c r="F6" s="19">
        <v>1</v>
      </c>
      <c r="G6" s="19">
        <v>4</v>
      </c>
      <c r="H6" s="20">
        <f t="shared" si="0"/>
        <v>3.8642745056650862</v>
      </c>
      <c r="I6" s="20">
        <f t="shared" si="1"/>
        <v>3.8077286986742878</v>
      </c>
      <c r="J6" s="17">
        <f t="shared" si="2"/>
        <v>-1784344.7473844495</v>
      </c>
      <c r="K6" s="20">
        <f t="shared" si="3"/>
        <v>1.0148502720297496</v>
      </c>
      <c r="L6" s="20">
        <f t="shared" si="4"/>
        <v>0.2626237526712876</v>
      </c>
      <c r="M6" s="17">
        <f t="shared" si="5"/>
        <v>-468611.313617405</v>
      </c>
      <c r="N6" s="21">
        <f t="shared" si="6"/>
        <v>0.5149212056241576</v>
      </c>
    </row>
    <row r="7" spans="1:14" ht="12.75">
      <c r="A7" s="19">
        <v>7</v>
      </c>
      <c r="B7" s="16">
        <v>3450000</v>
      </c>
      <c r="C7" s="17">
        <v>490161.6</v>
      </c>
      <c r="D7" s="18">
        <v>60000</v>
      </c>
      <c r="E7" s="19">
        <v>2</v>
      </c>
      <c r="F7" s="19">
        <v>1</v>
      </c>
      <c r="G7" s="19">
        <v>5</v>
      </c>
      <c r="H7" s="20">
        <f t="shared" si="0"/>
        <v>4.806781618354656</v>
      </c>
      <c r="I7" s="20">
        <f t="shared" si="1"/>
        <v>4.713459508504205</v>
      </c>
      <c r="J7" s="17">
        <f t="shared" si="2"/>
        <v>-1376707.8016069448</v>
      </c>
      <c r="K7" s="20">
        <f t="shared" si="3"/>
        <v>1.0197990689602987</v>
      </c>
      <c r="L7" s="20">
        <f t="shared" si="4"/>
        <v>0.2121583941043222</v>
      </c>
      <c r="M7" s="17">
        <f t="shared" si="5"/>
        <v>-292080.11633982125</v>
      </c>
      <c r="N7" s="21">
        <f t="shared" si="6"/>
        <v>0.6311870420315406</v>
      </c>
    </row>
    <row r="8" spans="1:14" ht="12.75">
      <c r="A8" s="19">
        <v>8</v>
      </c>
      <c r="B8" s="16">
        <v>3450000</v>
      </c>
      <c r="C8" s="17">
        <v>490161.6</v>
      </c>
      <c r="D8" s="18">
        <v>60000</v>
      </c>
      <c r="E8" s="19">
        <v>2</v>
      </c>
      <c r="F8" s="19">
        <v>1</v>
      </c>
      <c r="G8" s="19">
        <v>6</v>
      </c>
      <c r="H8" s="20">
        <f t="shared" si="0"/>
        <v>5.740048465233517</v>
      </c>
      <c r="I8" s="20">
        <f t="shared" si="1"/>
        <v>5.6014308906904</v>
      </c>
      <c r="J8" s="17">
        <f t="shared" si="2"/>
        <v>-972534.5136450187</v>
      </c>
      <c r="K8" s="20">
        <f t="shared" si="3"/>
        <v>1.0247468150992456</v>
      </c>
      <c r="L8" s="20">
        <f t="shared" si="4"/>
        <v>0.1785258123352024</v>
      </c>
      <c r="M8" s="17">
        <f t="shared" si="5"/>
        <v>-173622.5140724979</v>
      </c>
      <c r="N8" s="21">
        <f t="shared" si="6"/>
        <v>0.7431293025854081</v>
      </c>
    </row>
    <row r="9" spans="1:14" ht="12.75">
      <c r="A9" s="19">
        <v>9</v>
      </c>
      <c r="B9" s="16">
        <v>3450000</v>
      </c>
      <c r="C9" s="17">
        <v>490161.6</v>
      </c>
      <c r="D9" s="18">
        <v>60000</v>
      </c>
      <c r="E9" s="19">
        <v>2</v>
      </c>
      <c r="F9" s="19">
        <v>1</v>
      </c>
      <c r="G9" s="19">
        <v>7</v>
      </c>
      <c r="H9" s="20">
        <f t="shared" si="0"/>
        <v>6.664165637142997</v>
      </c>
      <c r="I9" s="20">
        <f t="shared" si="1"/>
        <v>6.471991069304305</v>
      </c>
      <c r="J9" s="17">
        <f t="shared" si="2"/>
        <v>-571801.3727912278</v>
      </c>
      <c r="K9" s="20">
        <f t="shared" si="3"/>
        <v>1.0296932683900242</v>
      </c>
      <c r="L9" s="20">
        <f t="shared" si="4"/>
        <v>0.1545119561030997</v>
      </c>
      <c r="M9" s="17">
        <f t="shared" si="5"/>
        <v>-88350.14861241035</v>
      </c>
      <c r="N9" s="21">
        <f t="shared" si="6"/>
        <v>0.8510281965504339</v>
      </c>
    </row>
    <row r="10" spans="1:14" ht="12.75">
      <c r="A10" s="19">
        <v>10</v>
      </c>
      <c r="B10" s="16">
        <v>3450000</v>
      </c>
      <c r="C10" s="17">
        <v>490161.6</v>
      </c>
      <c r="D10" s="18">
        <v>60000</v>
      </c>
      <c r="E10" s="19">
        <v>2</v>
      </c>
      <c r="F10" s="19">
        <v>1</v>
      </c>
      <c r="G10" s="19">
        <v>8</v>
      </c>
      <c r="H10" s="20">
        <f t="shared" si="0"/>
        <v>7.579222836778833</v>
      </c>
      <c r="I10" s="20">
        <f t="shared" si="1"/>
        <v>7.3254814404944195</v>
      </c>
      <c r="J10" s="17">
        <f t="shared" si="2"/>
        <v>-174484.8939976138</v>
      </c>
      <c r="K10" s="20">
        <f t="shared" si="3"/>
        <v>1.0346381870387058</v>
      </c>
      <c r="L10" s="20">
        <f t="shared" si="4"/>
        <v>0.1365097991337627</v>
      </c>
      <c r="M10" s="17">
        <f t="shared" si="5"/>
        <v>-23818.89783149009</v>
      </c>
      <c r="N10" s="21">
        <f t="shared" si="6"/>
        <v>0.9551398385016805</v>
      </c>
    </row>
    <row r="11" spans="1:14" ht="12.75">
      <c r="A11" s="19">
        <v>11</v>
      </c>
      <c r="B11" s="22">
        <v>3450000</v>
      </c>
      <c r="C11" s="17">
        <v>490161.6</v>
      </c>
      <c r="D11" s="18">
        <v>60000</v>
      </c>
      <c r="E11" s="24">
        <v>2</v>
      </c>
      <c r="F11" s="24">
        <v>1</v>
      </c>
      <c r="G11" s="24">
        <v>8.44188265808315</v>
      </c>
      <c r="H11" s="25">
        <f t="shared" si="0"/>
        <v>7.98070755965244</v>
      </c>
      <c r="I11" s="25">
        <f t="shared" si="1"/>
        <v>7.697273109450636</v>
      </c>
      <c r="J11" s="23">
        <f t="shared" si="2"/>
        <v>4.2969477362930775E-06</v>
      </c>
      <c r="K11" s="25">
        <f t="shared" si="3"/>
        <v>1.036822709311666</v>
      </c>
      <c r="L11" s="25">
        <f t="shared" si="4"/>
        <v>0.12991613858318343</v>
      </c>
      <c r="M11" s="23">
        <f t="shared" si="5"/>
        <v>5.582696758210659E-07</v>
      </c>
      <c r="N11" s="33">
        <f t="shared" si="6"/>
        <v>1.0000000000010985</v>
      </c>
    </row>
    <row r="12" spans="1:14" ht="12.75">
      <c r="A12" s="19">
        <v>13</v>
      </c>
      <c r="B12" s="16">
        <v>3450000</v>
      </c>
      <c r="C12" s="17">
        <v>490161.6</v>
      </c>
      <c r="D12" s="18">
        <v>60000</v>
      </c>
      <c r="E12" s="19">
        <v>2</v>
      </c>
      <c r="F12" s="19">
        <v>1</v>
      </c>
      <c r="G12" s="19">
        <v>10</v>
      </c>
      <c r="H12" s="20">
        <f t="shared" si="0"/>
        <v>9.382511741443754</v>
      </c>
      <c r="I12" s="20">
        <f t="shared" si="1"/>
        <v>8.982585006242235</v>
      </c>
      <c r="J12" s="17">
        <f t="shared" si="2"/>
        <v>609991.8668303225</v>
      </c>
      <c r="K12" s="20">
        <f t="shared" si="3"/>
        <v>1.0445224548304968</v>
      </c>
      <c r="L12" s="20">
        <f t="shared" si="4"/>
        <v>0.11132652786531645</v>
      </c>
      <c r="M12" s="17">
        <f t="shared" si="5"/>
        <v>67908.27656030224</v>
      </c>
      <c r="N12" s="21">
        <f t="shared" si="6"/>
        <v>1.1529202138106414</v>
      </c>
    </row>
    <row r="13" spans="1:14" ht="12.75">
      <c r="A13" s="19">
        <v>14</v>
      </c>
      <c r="B13" s="16">
        <v>3450000</v>
      </c>
      <c r="C13" s="17">
        <v>490161.6</v>
      </c>
      <c r="D13" s="18">
        <v>60000</v>
      </c>
      <c r="E13" s="19">
        <v>2</v>
      </c>
      <c r="F13" s="19">
        <v>1</v>
      </c>
      <c r="G13" s="19">
        <v>11</v>
      </c>
      <c r="H13" s="20">
        <f t="shared" si="0"/>
        <v>10.27091848907666</v>
      </c>
      <c r="I13" s="20">
        <f t="shared" si="1"/>
        <v>9.786848045335518</v>
      </c>
      <c r="J13" s="17">
        <f t="shared" si="2"/>
        <v>997198.9573552668</v>
      </c>
      <c r="K13" s="20">
        <f t="shared" si="3"/>
        <v>1.0494613221231992</v>
      </c>
      <c r="L13" s="20">
        <f t="shared" si="4"/>
        <v>0.10217794282364558</v>
      </c>
      <c r="M13" s="17">
        <f t="shared" si="5"/>
        <v>101891.73804844543</v>
      </c>
      <c r="N13" s="21">
        <f t="shared" si="6"/>
        <v>1.247001949198004</v>
      </c>
    </row>
    <row r="14" spans="1:14" ht="12.75">
      <c r="A14" s="19">
        <v>15</v>
      </c>
      <c r="B14" s="16">
        <v>3450000</v>
      </c>
      <c r="C14" s="17">
        <v>490161.6</v>
      </c>
      <c r="D14" s="18">
        <v>60000</v>
      </c>
      <c r="E14" s="19">
        <v>2</v>
      </c>
      <c r="F14" s="19">
        <v>1</v>
      </c>
      <c r="G14" s="19">
        <v>12</v>
      </c>
      <c r="H14" s="20">
        <f t="shared" si="0"/>
        <v>11.15061536663474</v>
      </c>
      <c r="I14" s="20">
        <f t="shared" si="1"/>
        <v>10.575341220917181</v>
      </c>
      <c r="J14" s="17">
        <f t="shared" si="2"/>
        <v>1381082.99583924</v>
      </c>
      <c r="K14" s="20">
        <f t="shared" si="3"/>
        <v>1.0543976911666655</v>
      </c>
      <c r="L14" s="20">
        <f t="shared" si="4"/>
        <v>0.09455959662295149</v>
      </c>
      <c r="M14" s="17">
        <f t="shared" si="5"/>
        <v>130594.65098937595</v>
      </c>
      <c r="N14" s="21">
        <f t="shared" si="6"/>
        <v>1.3381261043695123</v>
      </c>
    </row>
    <row r="15" spans="1:14" ht="12.75">
      <c r="A15" s="19">
        <v>16</v>
      </c>
      <c r="B15" s="16">
        <v>3450000</v>
      </c>
      <c r="C15" s="17">
        <v>490161.6</v>
      </c>
      <c r="D15" s="18">
        <v>60000</v>
      </c>
      <c r="E15" s="19">
        <v>2</v>
      </c>
      <c r="F15" s="19">
        <v>1</v>
      </c>
      <c r="G15" s="19">
        <v>13</v>
      </c>
      <c r="H15" s="20">
        <f t="shared" si="0"/>
        <v>12.021687765001058</v>
      </c>
      <c r="I15" s="20">
        <f t="shared" si="1"/>
        <v>11.348373745997234</v>
      </c>
      <c r="J15" s="17">
        <f t="shared" si="2"/>
        <v>1761667.2848335085</v>
      </c>
      <c r="K15" s="20">
        <f t="shared" si="3"/>
        <v>1.0593313221853762</v>
      </c>
      <c r="L15" s="20">
        <f t="shared" si="4"/>
        <v>0.08811835267169599</v>
      </c>
      <c r="M15" s="17">
        <f t="shared" si="5"/>
        <v>155235.21909514832</v>
      </c>
      <c r="N15" s="21">
        <f t="shared" si="6"/>
        <v>1.4264606383037308</v>
      </c>
    </row>
    <row r="16" spans="1:14" ht="12.75">
      <c r="A16" s="19">
        <v>17</v>
      </c>
      <c r="B16" s="16">
        <v>3450000</v>
      </c>
      <c r="C16" s="17">
        <v>490161.6</v>
      </c>
      <c r="D16" s="18">
        <v>60000</v>
      </c>
      <c r="E16" s="19">
        <v>2</v>
      </c>
      <c r="F16" s="19">
        <v>1</v>
      </c>
      <c r="G16" s="19">
        <v>14</v>
      </c>
      <c r="H16" s="20">
        <f t="shared" si="0"/>
        <v>12.8842202378932</v>
      </c>
      <c r="I16" s="20">
        <f t="shared" si="1"/>
        <v>12.106248770585527</v>
      </c>
      <c r="J16" s="17">
        <f t="shared" si="2"/>
        <v>2138975.0803229795</v>
      </c>
      <c r="K16" s="20">
        <f t="shared" si="3"/>
        <v>1.0642619759473229</v>
      </c>
      <c r="L16" s="20">
        <f t="shared" si="4"/>
        <v>0.08260197018499185</v>
      </c>
      <c r="M16" s="17">
        <f t="shared" si="5"/>
        <v>176683.55581127934</v>
      </c>
      <c r="N16" s="21">
        <f t="shared" si="6"/>
        <v>1.5121606939277354</v>
      </c>
    </row>
    <row r="17" spans="1:14" ht="12.75">
      <c r="A17" s="19">
        <v>18</v>
      </c>
      <c r="B17" s="16">
        <v>3450000</v>
      </c>
      <c r="C17" s="17">
        <v>490161.6</v>
      </c>
      <c r="D17" s="18">
        <v>60000</v>
      </c>
      <c r="E17" s="19">
        <v>2</v>
      </c>
      <c r="F17" s="19">
        <v>1</v>
      </c>
      <c r="G17" s="19">
        <v>15</v>
      </c>
      <c r="H17" s="20">
        <f t="shared" si="0"/>
        <v>13.738296510070718</v>
      </c>
      <c r="I17" s="20">
        <f t="shared" si="1"/>
        <v>12.849263500574036</v>
      </c>
      <c r="J17" s="17">
        <f t="shared" si="2"/>
        <v>2513029.5886162366</v>
      </c>
      <c r="K17" s="20">
        <f t="shared" si="3"/>
        <v>1.0691894138101352</v>
      </c>
      <c r="L17" s="20">
        <f t="shared" si="4"/>
        <v>0.07782547225024418</v>
      </c>
      <c r="M17" s="17">
        <f t="shared" si="5"/>
        <v>195577.71451289556</v>
      </c>
      <c r="N17" s="21">
        <f t="shared" si="6"/>
        <v>1.59536979341078</v>
      </c>
    </row>
  </sheetData>
  <printOptions/>
  <pageMargins left="0.75" right="0.75" top="1" bottom="1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4">
      <selection activeCell="J31" sqref="J31"/>
    </sheetView>
  </sheetViews>
  <sheetFormatPr defaultColWidth="9.140625" defaultRowHeight="12.75"/>
  <cols>
    <col min="1" max="1" width="3.00390625" style="0" bestFit="1" customWidth="1"/>
    <col min="2" max="2" width="8.8515625" style="0" bestFit="1" customWidth="1"/>
    <col min="3" max="3" width="9.28125" style="0" customWidth="1"/>
    <col min="4" max="4" width="9.8515625" style="0" bestFit="1" customWidth="1"/>
    <col min="6" max="6" width="12.421875" style="0" bestFit="1" customWidth="1"/>
    <col min="7" max="7" width="12.421875" style="0" customWidth="1"/>
    <col min="8" max="8" width="12.7109375" style="0" customWidth="1"/>
    <col min="9" max="9" width="4.8515625" style="0" customWidth="1"/>
  </cols>
  <sheetData>
    <row r="1" spans="1:9" ht="12.75">
      <c r="A1" s="4"/>
      <c r="B1" s="26" t="s">
        <v>40</v>
      </c>
      <c r="C1" s="26" t="s">
        <v>41</v>
      </c>
      <c r="D1" s="26" t="s">
        <v>42</v>
      </c>
      <c r="E1" s="26" t="s">
        <v>43</v>
      </c>
      <c r="F1" s="26" t="s">
        <v>46</v>
      </c>
      <c r="G1" s="26" t="s">
        <v>44</v>
      </c>
      <c r="H1" s="26" t="s">
        <v>45</v>
      </c>
      <c r="I1" s="26" t="s">
        <v>47</v>
      </c>
    </row>
    <row r="2" spans="1:9" ht="60">
      <c r="A2" s="4"/>
      <c r="B2" s="5" t="s">
        <v>64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67</v>
      </c>
      <c r="H2" s="6" t="s">
        <v>23</v>
      </c>
      <c r="I2" s="6" t="s">
        <v>33</v>
      </c>
    </row>
    <row r="3" spans="1:9" ht="12.75">
      <c r="A3" s="4">
        <v>3</v>
      </c>
      <c r="B3" s="7" t="s">
        <v>63</v>
      </c>
      <c r="C3" s="13">
        <v>3450000</v>
      </c>
      <c r="D3" s="1"/>
      <c r="E3" s="1"/>
      <c r="F3" s="1"/>
      <c r="G3" s="1">
        <v>3450000</v>
      </c>
      <c r="H3" s="1"/>
      <c r="I3" s="27">
        <v>0</v>
      </c>
    </row>
    <row r="4" spans="1:9" ht="12.75">
      <c r="A4" s="4">
        <v>4</v>
      </c>
      <c r="B4" s="7" t="s">
        <v>32</v>
      </c>
      <c r="C4" s="13"/>
      <c r="D4" s="1">
        <v>0</v>
      </c>
      <c r="E4" s="1">
        <v>0</v>
      </c>
      <c r="F4" s="1">
        <f>-C4</f>
        <v>0</v>
      </c>
      <c r="G4" s="1"/>
      <c r="H4" s="1"/>
      <c r="I4" s="27">
        <v>1</v>
      </c>
    </row>
    <row r="5" spans="1:9" ht="12.75">
      <c r="A5" s="4">
        <v>5</v>
      </c>
      <c r="B5" s="7" t="s">
        <v>13</v>
      </c>
      <c r="C5" s="1"/>
      <c r="D5" s="1">
        <f>0.15*D10</f>
        <v>73524.23999999999</v>
      </c>
      <c r="E5" s="1">
        <v>0</v>
      </c>
      <c r="F5" s="1">
        <f aca="true" t="shared" si="0" ref="F5:F16">D5-E5</f>
        <v>73524.23999999999</v>
      </c>
      <c r="G5" s="1"/>
      <c r="H5" s="1">
        <f>D5/(1+F23/100)^I5</f>
        <v>60890.12616468334</v>
      </c>
      <c r="I5" s="27">
        <v>2</v>
      </c>
    </row>
    <row r="6" spans="1:9" ht="12.75">
      <c r="A6" s="4">
        <v>6</v>
      </c>
      <c r="B6" s="7" t="s">
        <v>14</v>
      </c>
      <c r="C6" s="1"/>
      <c r="D6" s="1">
        <f>0.3*D10</f>
        <v>147048.47999999998</v>
      </c>
      <c r="E6" s="1">
        <v>0</v>
      </c>
      <c r="F6" s="1">
        <f t="shared" si="0"/>
        <v>147048.47999999998</v>
      </c>
      <c r="G6" s="1"/>
      <c r="H6" s="1">
        <f>D6/(1+F23/100)^I6</f>
        <v>110824.30961648034</v>
      </c>
      <c r="I6" s="27">
        <v>3</v>
      </c>
    </row>
    <row r="7" spans="1:9" ht="12.75">
      <c r="A7" s="4">
        <v>7</v>
      </c>
      <c r="B7" s="7" t="s">
        <v>15</v>
      </c>
      <c r="C7" s="1"/>
      <c r="D7" s="1">
        <f>0.45*D10</f>
        <v>220572.72</v>
      </c>
      <c r="E7" s="1">
        <v>0</v>
      </c>
      <c r="F7" s="1">
        <f t="shared" si="0"/>
        <v>220572.72</v>
      </c>
      <c r="G7" s="1"/>
      <c r="H7" s="1">
        <f>D7/(1+F23/100)^I7</f>
        <v>151281.02504770082</v>
      </c>
      <c r="I7" s="27">
        <v>4</v>
      </c>
    </row>
    <row r="8" spans="1:9" ht="12.75">
      <c r="A8" s="4">
        <v>8</v>
      </c>
      <c r="B8" s="7" t="s">
        <v>16</v>
      </c>
      <c r="C8" s="1"/>
      <c r="D8" s="1">
        <f>0.6*D10</f>
        <v>294096.95999999996</v>
      </c>
      <c r="E8" s="1">
        <v>0</v>
      </c>
      <c r="F8" s="1">
        <f t="shared" si="0"/>
        <v>294096.95999999996</v>
      </c>
      <c r="G8" s="1"/>
      <c r="H8" s="1">
        <f>D8/(1+F23/100)^I8</f>
        <v>183561.39946938364</v>
      </c>
      <c r="I8" s="27">
        <v>5</v>
      </c>
    </row>
    <row r="9" spans="1:9" ht="12.75">
      <c r="A9" s="4">
        <v>9</v>
      </c>
      <c r="B9" s="7" t="s">
        <v>17</v>
      </c>
      <c r="C9" s="1"/>
      <c r="D9" s="1">
        <f>0.8*D10</f>
        <v>392129.28</v>
      </c>
      <c r="E9" s="1">
        <v>0</v>
      </c>
      <c r="F9" s="1">
        <f t="shared" si="0"/>
        <v>392129.28</v>
      </c>
      <c r="G9" s="1"/>
      <c r="H9" s="1">
        <f>D9/(1+F23/100)^I9</f>
        <v>222729.76643656567</v>
      </c>
      <c r="I9" s="27">
        <v>6</v>
      </c>
    </row>
    <row r="10" spans="1:9" ht="12.75">
      <c r="A10" s="4">
        <v>10</v>
      </c>
      <c r="B10" s="7" t="s">
        <v>18</v>
      </c>
      <c r="C10" s="1"/>
      <c r="D10" s="1">
        <v>490161.6</v>
      </c>
      <c r="E10" s="1">
        <v>60000</v>
      </c>
      <c r="F10" s="1">
        <f t="shared" si="0"/>
        <v>430161.6</v>
      </c>
      <c r="G10" s="1">
        <f>F27/(1+F23/100)^I9</f>
        <v>379491.8058606599</v>
      </c>
      <c r="H10" s="1">
        <f>F28/(1+F23/100)^I9</f>
        <v>3100205.1791258403</v>
      </c>
      <c r="I10" s="27"/>
    </row>
    <row r="11" spans="1:9" ht="12.75">
      <c r="A11" s="4">
        <v>11</v>
      </c>
      <c r="B11" s="7" t="s">
        <v>26</v>
      </c>
      <c r="C11" s="1"/>
      <c r="D11" s="1">
        <f>D10*(1+F24/100)</f>
        <v>495063.21599999996</v>
      </c>
      <c r="E11" s="1">
        <f>E10*(1+F24/100)</f>
        <v>60600</v>
      </c>
      <c r="F11" s="1">
        <f t="shared" si="0"/>
        <v>434463.21599999996</v>
      </c>
      <c r="G11" s="1"/>
      <c r="H11" s="1"/>
      <c r="I11" s="27"/>
    </row>
    <row r="12" spans="1:9" ht="12.75">
      <c r="A12" s="4">
        <v>12</v>
      </c>
      <c r="B12" s="7" t="s">
        <v>27</v>
      </c>
      <c r="C12" s="1"/>
      <c r="D12" s="1">
        <f>D11*(1+F24/100)</f>
        <v>500013.84815999994</v>
      </c>
      <c r="E12" s="1">
        <f>E11*(1+F24/100)</f>
        <v>61206</v>
      </c>
      <c r="F12" s="1">
        <f t="shared" si="0"/>
        <v>438807.84815999994</v>
      </c>
      <c r="G12" s="1"/>
      <c r="H12" s="1"/>
      <c r="I12" s="8"/>
    </row>
    <row r="13" spans="1:9" ht="12.75">
      <c r="A13" s="4">
        <v>13</v>
      </c>
      <c r="B13" s="7" t="s">
        <v>28</v>
      </c>
      <c r="C13" s="1"/>
      <c r="D13" s="1">
        <f>D12*(1+F24/100)</f>
        <v>505013.9866415999</v>
      </c>
      <c r="E13" s="1">
        <f>E12*(1+F24/100)</f>
        <v>61818.06</v>
      </c>
      <c r="F13" s="1">
        <f t="shared" si="0"/>
        <v>443195.9266415999</v>
      </c>
      <c r="G13" s="1"/>
      <c r="H13" s="1"/>
      <c r="I13" s="8"/>
    </row>
    <row r="14" spans="1:9" ht="12.75">
      <c r="A14" s="4">
        <v>14</v>
      </c>
      <c r="B14" s="7" t="s">
        <v>29</v>
      </c>
      <c r="C14" s="1"/>
      <c r="D14" s="1">
        <f>D13*(1+F24/100)</f>
        <v>510064.1265080159</v>
      </c>
      <c r="E14" s="1">
        <f>E13*(1+F24/100)</f>
        <v>62436.2406</v>
      </c>
      <c r="F14" s="1">
        <f t="shared" si="0"/>
        <v>447627.8859080159</v>
      </c>
      <c r="G14" s="1"/>
      <c r="H14" s="1"/>
      <c r="I14" s="8"/>
    </row>
    <row r="15" spans="1:9" ht="12.75">
      <c r="A15" s="4">
        <v>15</v>
      </c>
      <c r="B15" s="7" t="s">
        <v>30</v>
      </c>
      <c r="C15" s="1"/>
      <c r="D15" s="1">
        <f>D14*(1+F24/100)</f>
        <v>515164.76777309604</v>
      </c>
      <c r="E15" s="1">
        <f>E14*(1+F24/100)</f>
        <v>63060.603006</v>
      </c>
      <c r="F15" s="1">
        <f t="shared" si="0"/>
        <v>452104.16476709605</v>
      </c>
      <c r="G15" s="1"/>
      <c r="H15" s="1"/>
      <c r="I15" s="8"/>
    </row>
    <row r="16" spans="1:9" ht="12.75">
      <c r="A16" s="4">
        <v>16</v>
      </c>
      <c r="B16" s="7" t="s">
        <v>31</v>
      </c>
      <c r="C16" s="1"/>
      <c r="D16" s="1">
        <f>D15*(1+F24/100)</f>
        <v>520316.415450827</v>
      </c>
      <c r="E16" s="1">
        <f>E15*(1+F24/100)</f>
        <v>63691.20903606</v>
      </c>
      <c r="F16" s="1">
        <f t="shared" si="0"/>
        <v>456625.20641476696</v>
      </c>
      <c r="G16" s="1"/>
      <c r="H16" s="1"/>
      <c r="I16" s="8"/>
    </row>
    <row r="17" spans="1:9" ht="12.75">
      <c r="A17" s="4">
        <v>17</v>
      </c>
      <c r="B17" s="1"/>
      <c r="C17" s="1"/>
      <c r="D17" s="9"/>
      <c r="E17" s="9" t="s">
        <v>70</v>
      </c>
      <c r="F17" s="31">
        <f>NPV(2%,F4:F15)-C3</f>
        <v>-229883.22801625542</v>
      </c>
      <c r="G17" s="1"/>
      <c r="H17" s="1"/>
      <c r="I17" s="10"/>
    </row>
    <row r="18" spans="1:9" ht="12.75">
      <c r="A18" s="4">
        <v>18</v>
      </c>
      <c r="B18" s="1"/>
      <c r="C18" s="1"/>
      <c r="D18" s="9"/>
      <c r="E18" s="9" t="s">
        <v>71</v>
      </c>
      <c r="F18" s="31">
        <f>NPV(2%,F4:F16)-C3</f>
        <v>123102.90831375308</v>
      </c>
      <c r="G18" s="1"/>
      <c r="H18" s="1"/>
      <c r="I18" s="10"/>
    </row>
    <row r="19" spans="1:9" ht="12.75">
      <c r="A19" s="4">
        <v>19</v>
      </c>
      <c r="B19" s="1"/>
      <c r="E19" s="9" t="s">
        <v>34</v>
      </c>
      <c r="F19" s="9" t="s">
        <v>35</v>
      </c>
      <c r="G19" s="1"/>
      <c r="H19" s="1"/>
      <c r="I19" s="10"/>
    </row>
    <row r="20" spans="1:9" ht="12.75">
      <c r="A20" s="4">
        <v>20</v>
      </c>
      <c r="B20" s="1"/>
      <c r="C20" s="1"/>
      <c r="D20" s="1"/>
      <c r="E20" s="1"/>
      <c r="F20" s="9" t="s">
        <v>12</v>
      </c>
      <c r="G20" s="1">
        <f>SUM(G3:G10)</f>
        <v>3829491.80586066</v>
      </c>
      <c r="H20" s="1">
        <f>SUM(H3:H10)</f>
        <v>3829491.805860654</v>
      </c>
      <c r="I20" s="10"/>
    </row>
    <row r="21" spans="1:9" ht="12.75">
      <c r="A21" s="4">
        <v>21</v>
      </c>
      <c r="B21" s="1"/>
      <c r="C21" s="1"/>
      <c r="D21" s="1"/>
      <c r="E21" s="1"/>
      <c r="F21" s="9" t="s">
        <v>36</v>
      </c>
      <c r="G21" s="1">
        <f>H20-G20</f>
        <v>-6.05359673500061E-09</v>
      </c>
      <c r="H21" s="1"/>
      <c r="I21" s="10"/>
    </row>
    <row r="22" spans="1:9" ht="12.75">
      <c r="A22" s="4">
        <v>22</v>
      </c>
      <c r="B22" s="1"/>
      <c r="C22" s="1"/>
      <c r="D22" s="9" t="s">
        <v>21</v>
      </c>
      <c r="E22" s="1">
        <f>G20/H20</f>
        <v>1.0000000000000016</v>
      </c>
      <c r="F22" s="9" t="s">
        <v>22</v>
      </c>
      <c r="G22" s="1">
        <f>H20/G20</f>
        <v>0.9999999999999984</v>
      </c>
      <c r="H22" s="1"/>
      <c r="I22" s="10"/>
    </row>
    <row r="23" spans="1:9" ht="12.75">
      <c r="A23" s="4">
        <v>23</v>
      </c>
      <c r="B23" s="38" t="s">
        <v>69</v>
      </c>
      <c r="C23" s="38"/>
      <c r="D23" s="38"/>
      <c r="E23" s="38"/>
      <c r="F23" s="10">
        <v>9.885865971825654</v>
      </c>
      <c r="G23" s="11"/>
      <c r="H23" s="11"/>
      <c r="I23" s="11"/>
    </row>
    <row r="24" spans="1:9" ht="12.75">
      <c r="A24" s="4">
        <v>24</v>
      </c>
      <c r="B24" s="38" t="s">
        <v>24</v>
      </c>
      <c r="C24" s="38"/>
      <c r="D24" s="38"/>
      <c r="E24" s="38"/>
      <c r="F24" s="10">
        <v>1</v>
      </c>
      <c r="G24" s="11"/>
      <c r="H24" s="11"/>
      <c r="I24" s="11"/>
    </row>
    <row r="25" spans="1:9" ht="12.75">
      <c r="A25" s="4">
        <v>25</v>
      </c>
      <c r="B25" s="38" t="s">
        <v>25</v>
      </c>
      <c r="C25" s="38"/>
      <c r="D25" s="38"/>
      <c r="E25" s="38"/>
      <c r="F25" s="10">
        <v>54</v>
      </c>
      <c r="G25" s="11"/>
      <c r="H25" s="11"/>
      <c r="I25" s="11"/>
    </row>
    <row r="26" spans="1:9" ht="12.75">
      <c r="A26" s="4">
        <v>26</v>
      </c>
      <c r="B26" s="38" t="s">
        <v>19</v>
      </c>
      <c r="C26" s="38"/>
      <c r="D26" s="38"/>
      <c r="E26" s="38"/>
      <c r="F26" s="12">
        <f>((1+F24/100)^F25-(1+F23/100)^F25)/((1+F24/100)-(1+F23/100))*((1/(1+F23/100)^F25))</f>
        <v>11.135306173847372</v>
      </c>
      <c r="G26" s="11"/>
      <c r="H26" s="11"/>
      <c r="I26" s="11"/>
    </row>
    <row r="27" spans="1:9" ht="12.75">
      <c r="A27" s="4">
        <v>27</v>
      </c>
      <c r="B27" s="38" t="s">
        <v>20</v>
      </c>
      <c r="C27" s="38"/>
      <c r="D27" s="38"/>
      <c r="E27" s="38"/>
      <c r="F27" s="1">
        <f>E10*F26</f>
        <v>668118.3704308423</v>
      </c>
      <c r="G27" s="11"/>
      <c r="H27" s="11"/>
      <c r="I27" s="11"/>
    </row>
    <row r="28" spans="1:9" ht="12.75">
      <c r="A28" s="4">
        <v>28</v>
      </c>
      <c r="B28" s="38" t="s">
        <v>48</v>
      </c>
      <c r="C28" s="38"/>
      <c r="D28" s="38"/>
      <c r="E28" s="38"/>
      <c r="F28" s="1">
        <f>D10*F26</f>
        <v>5458099.490662905</v>
      </c>
      <c r="G28" s="11"/>
      <c r="H28" s="11"/>
      <c r="I28" s="11"/>
    </row>
  </sheetData>
  <mergeCells count="6">
    <mergeCell ref="B27:E27"/>
    <mergeCell ref="B28:E28"/>
    <mergeCell ref="B23:E23"/>
    <mergeCell ref="B24:E24"/>
    <mergeCell ref="B25:E25"/>
    <mergeCell ref="B26:E26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:I28"/>
    </sheetView>
  </sheetViews>
  <sheetFormatPr defaultColWidth="9.140625" defaultRowHeight="12.75"/>
  <cols>
    <col min="1" max="1" width="3.00390625" style="0" bestFit="1" customWidth="1"/>
    <col min="2" max="2" width="8.8515625" style="0" bestFit="1" customWidth="1"/>
    <col min="3" max="3" width="9.28125" style="0" customWidth="1"/>
    <col min="4" max="4" width="9.8515625" style="0" bestFit="1" customWidth="1"/>
    <col min="6" max="6" width="12.421875" style="0" bestFit="1" customWidth="1"/>
    <col min="7" max="7" width="12.421875" style="0" customWidth="1"/>
    <col min="8" max="8" width="12.7109375" style="0" customWidth="1"/>
    <col min="9" max="9" width="4.8515625" style="0" customWidth="1"/>
    <col min="12" max="12" width="15.8515625" style="0" bestFit="1" customWidth="1"/>
  </cols>
  <sheetData>
    <row r="1" spans="1:9" ht="12.75">
      <c r="A1" s="4"/>
      <c r="B1" s="26" t="s">
        <v>40</v>
      </c>
      <c r="C1" s="26" t="s">
        <v>41</v>
      </c>
      <c r="D1" s="26" t="s">
        <v>42</v>
      </c>
      <c r="E1" s="26" t="s">
        <v>43</v>
      </c>
      <c r="F1" s="26" t="s">
        <v>46</v>
      </c>
      <c r="G1" s="26" t="s">
        <v>44</v>
      </c>
      <c r="H1" s="26" t="s">
        <v>45</v>
      </c>
      <c r="I1" s="26" t="s">
        <v>47</v>
      </c>
    </row>
    <row r="2" spans="1:9" ht="49.5" customHeight="1">
      <c r="A2" s="4"/>
      <c r="B2" s="5" t="s">
        <v>64</v>
      </c>
      <c r="C2" s="6" t="s">
        <v>49</v>
      </c>
      <c r="D2" s="6" t="s">
        <v>50</v>
      </c>
      <c r="E2" s="6" t="s">
        <v>51</v>
      </c>
      <c r="F2" s="6" t="s">
        <v>52</v>
      </c>
      <c r="G2" s="6" t="s">
        <v>67</v>
      </c>
      <c r="H2" s="6" t="s">
        <v>23</v>
      </c>
      <c r="I2" s="6" t="s">
        <v>33</v>
      </c>
    </row>
    <row r="3" spans="1:12" ht="12.75">
      <c r="A3" s="4">
        <v>3</v>
      </c>
      <c r="B3" s="7" t="s">
        <v>63</v>
      </c>
      <c r="C3" s="13">
        <v>3450000</v>
      </c>
      <c r="D3" s="1"/>
      <c r="E3" s="1"/>
      <c r="F3" s="1"/>
      <c r="G3" s="1">
        <v>3450000</v>
      </c>
      <c r="H3" s="1"/>
      <c r="I3" s="27">
        <v>0</v>
      </c>
      <c r="L3" s="30"/>
    </row>
    <row r="4" spans="1:12" ht="12.75">
      <c r="A4" s="4">
        <v>4</v>
      </c>
      <c r="B4" s="7" t="s">
        <v>32</v>
      </c>
      <c r="C4" s="13"/>
      <c r="D4" s="1">
        <v>0</v>
      </c>
      <c r="E4" s="1">
        <v>0</v>
      </c>
      <c r="F4" s="1">
        <f>-C4</f>
        <v>0</v>
      </c>
      <c r="G4" s="1"/>
      <c r="H4" s="1"/>
      <c r="I4" s="27">
        <v>1</v>
      </c>
      <c r="L4" s="2"/>
    </row>
    <row r="5" spans="1:12" ht="12.75">
      <c r="A5" s="4">
        <v>5</v>
      </c>
      <c r="B5" s="7" t="s">
        <v>13</v>
      </c>
      <c r="C5" s="1"/>
      <c r="D5" s="1">
        <f>0.15*D10</f>
        <v>73524.23999999999</v>
      </c>
      <c r="E5" s="1">
        <v>0</v>
      </c>
      <c r="F5" s="1">
        <f aca="true" t="shared" si="0" ref="F5:F16">D5-E5</f>
        <v>73524.23999999999</v>
      </c>
      <c r="G5" s="1"/>
      <c r="H5" s="1">
        <f>D5/(1+F23/100)^I5</f>
        <v>70669.20415224912</v>
      </c>
      <c r="I5" s="27">
        <v>2</v>
      </c>
      <c r="L5" s="2"/>
    </row>
    <row r="6" spans="1:12" ht="12.75">
      <c r="A6" s="4">
        <v>6</v>
      </c>
      <c r="B6" s="7" t="s">
        <v>14</v>
      </c>
      <c r="C6" s="1"/>
      <c r="D6" s="1">
        <f>0.3*D10</f>
        <v>147048.47999999998</v>
      </c>
      <c r="E6" s="1">
        <v>0</v>
      </c>
      <c r="F6" s="1">
        <f t="shared" si="0"/>
        <v>147048.47999999998</v>
      </c>
      <c r="G6" s="1"/>
      <c r="H6" s="1">
        <f>D6/(1+F23/100)^I6</f>
        <v>138567.06696519436</v>
      </c>
      <c r="I6" s="27">
        <v>3</v>
      </c>
      <c r="L6" s="2"/>
    </row>
    <row r="7" spans="1:12" ht="12.75">
      <c r="A7" s="4">
        <v>7</v>
      </c>
      <c r="B7" s="7" t="s">
        <v>15</v>
      </c>
      <c r="C7" s="1"/>
      <c r="D7" s="1">
        <f>0.45*D10</f>
        <v>220572.72</v>
      </c>
      <c r="E7" s="1">
        <v>0</v>
      </c>
      <c r="F7" s="1">
        <f t="shared" si="0"/>
        <v>220572.72</v>
      </c>
      <c r="G7" s="1"/>
      <c r="H7" s="1">
        <f>D7/(1+F23/100)^I7</f>
        <v>203775.09847822704</v>
      </c>
      <c r="I7" s="27">
        <v>4</v>
      </c>
      <c r="L7" s="2"/>
    </row>
    <row r="8" spans="1:12" ht="12.75">
      <c r="A8" s="4">
        <v>8</v>
      </c>
      <c r="B8" s="7" t="s">
        <v>16</v>
      </c>
      <c r="C8" s="1"/>
      <c r="D8" s="1">
        <f>0.6*D10</f>
        <v>294096.95999999996</v>
      </c>
      <c r="E8" s="1">
        <v>0</v>
      </c>
      <c r="F8" s="1">
        <f t="shared" si="0"/>
        <v>294096.95999999996</v>
      </c>
      <c r="G8" s="1"/>
      <c r="H8" s="1">
        <f>D8/(1+F23/100)^I8</f>
        <v>266372.6777493163</v>
      </c>
      <c r="I8" s="27">
        <v>5</v>
      </c>
      <c r="L8" s="2"/>
    </row>
    <row r="9" spans="1:12" ht="12.75">
      <c r="A9" s="4">
        <v>9</v>
      </c>
      <c r="B9" s="7" t="s">
        <v>17</v>
      </c>
      <c r="C9" s="1"/>
      <c r="D9" s="1">
        <f>0.8*D10</f>
        <v>392129.28</v>
      </c>
      <c r="E9" s="1">
        <v>0</v>
      </c>
      <c r="F9" s="1">
        <f t="shared" si="0"/>
        <v>392129.28</v>
      </c>
      <c r="G9" s="1"/>
      <c r="H9" s="1">
        <f>D9/(1+F23/100)^I9</f>
        <v>348199.5787572763</v>
      </c>
      <c r="I9" s="27">
        <v>6</v>
      </c>
      <c r="L9" s="2"/>
    </row>
    <row r="10" spans="1:12" ht="12.75">
      <c r="A10" s="4">
        <v>10</v>
      </c>
      <c r="B10" s="7" t="s">
        <v>18</v>
      </c>
      <c r="C10" s="1"/>
      <c r="D10" s="1">
        <v>490161.6</v>
      </c>
      <c r="E10" s="1">
        <v>60000</v>
      </c>
      <c r="F10" s="1">
        <f t="shared" si="0"/>
        <v>430161.6</v>
      </c>
      <c r="G10" s="1">
        <f>F27/(1+F23/100)^I9</f>
        <v>2198182.9240099043</v>
      </c>
      <c r="H10" s="1">
        <f>F28/(1+F23/100)^I9</f>
        <v>17957747.65208955</v>
      </c>
      <c r="I10" s="27"/>
      <c r="L10" s="2"/>
    </row>
    <row r="11" spans="1:12" ht="12.75">
      <c r="A11" s="4">
        <v>11</v>
      </c>
      <c r="B11" s="7" t="s">
        <v>26</v>
      </c>
      <c r="C11" s="1"/>
      <c r="D11" s="1">
        <f>D10*(1+F24/100)</f>
        <v>495063.21599999996</v>
      </c>
      <c r="E11" s="1">
        <f>E10*(1+F24/100)</f>
        <v>60600</v>
      </c>
      <c r="F11" s="1">
        <f t="shared" si="0"/>
        <v>434463.21599999996</v>
      </c>
      <c r="G11" s="1"/>
      <c r="H11" s="1"/>
      <c r="I11" s="27"/>
      <c r="L11" s="2"/>
    </row>
    <row r="12" spans="1:12" ht="12.75">
      <c r="A12" s="4">
        <v>12</v>
      </c>
      <c r="B12" s="7" t="s">
        <v>27</v>
      </c>
      <c r="C12" s="1"/>
      <c r="D12" s="1">
        <f>D11*(1+F24/100)</f>
        <v>500013.84815999994</v>
      </c>
      <c r="E12" s="1">
        <f>E11*(1+F24/100)</f>
        <v>61206</v>
      </c>
      <c r="F12" s="1">
        <f t="shared" si="0"/>
        <v>438807.84815999994</v>
      </c>
      <c r="G12" s="1"/>
      <c r="H12" s="1"/>
      <c r="I12" s="8"/>
      <c r="L12" s="2"/>
    </row>
    <row r="13" spans="1:12" ht="12.75">
      <c r="A13" s="4">
        <v>13</v>
      </c>
      <c r="B13" s="7" t="s">
        <v>28</v>
      </c>
      <c r="C13" s="1"/>
      <c r="D13" s="1">
        <f>D12*(1+F24/100)</f>
        <v>505013.9866415999</v>
      </c>
      <c r="E13" s="1">
        <f>E12*(1+F24/100)</f>
        <v>61818.06</v>
      </c>
      <c r="F13" s="1">
        <f t="shared" si="0"/>
        <v>443195.9266415999</v>
      </c>
      <c r="G13" s="1"/>
      <c r="H13" s="1"/>
      <c r="I13" s="8"/>
      <c r="L13" s="2"/>
    </row>
    <row r="14" spans="1:12" ht="12.75">
      <c r="A14" s="4">
        <v>14</v>
      </c>
      <c r="B14" s="7" t="s">
        <v>29</v>
      </c>
      <c r="C14" s="1"/>
      <c r="D14" s="1">
        <f>D13*(1+F24/100)</f>
        <v>510064.1265080159</v>
      </c>
      <c r="E14" s="1">
        <f>E13*(1+F24/100)</f>
        <v>62436.2406</v>
      </c>
      <c r="F14" s="1">
        <f t="shared" si="0"/>
        <v>447627.8859080159</v>
      </c>
      <c r="G14" s="1"/>
      <c r="H14" s="1"/>
      <c r="I14" s="8"/>
      <c r="L14" s="2"/>
    </row>
    <row r="15" spans="1:12" ht="12.75">
      <c r="A15" s="4">
        <v>15</v>
      </c>
      <c r="B15" s="7" t="s">
        <v>30</v>
      </c>
      <c r="C15" s="1"/>
      <c r="D15" s="1">
        <f>D14*(1+F24/100)</f>
        <v>515164.76777309604</v>
      </c>
      <c r="E15" s="1">
        <f>E14*(1+F24/100)</f>
        <v>63060.603006</v>
      </c>
      <c r="F15" s="1">
        <f t="shared" si="0"/>
        <v>452104.16476709605</v>
      </c>
      <c r="G15" s="1"/>
      <c r="H15" s="1"/>
      <c r="I15" s="8"/>
      <c r="L15" s="2"/>
    </row>
    <row r="16" spans="1:12" ht="12.75">
      <c r="A16" s="4">
        <v>16</v>
      </c>
      <c r="B16" s="7" t="s">
        <v>31</v>
      </c>
      <c r="C16" s="1"/>
      <c r="D16" s="1">
        <f>D15*(1+F24/100)</f>
        <v>520316.415450827</v>
      </c>
      <c r="E16" s="1">
        <f>E15*(1+F24/100)</f>
        <v>63691.20903606</v>
      </c>
      <c r="F16" s="1">
        <f t="shared" si="0"/>
        <v>456625.20641476696</v>
      </c>
      <c r="G16" s="1"/>
      <c r="H16" s="1"/>
      <c r="I16" s="8"/>
      <c r="L16" s="2"/>
    </row>
    <row r="17" spans="1:12" ht="12.75">
      <c r="A17" s="4">
        <v>17</v>
      </c>
      <c r="B17" s="1"/>
      <c r="C17" s="1"/>
      <c r="D17" s="9"/>
      <c r="E17" s="9" t="s">
        <v>70</v>
      </c>
      <c r="F17" s="31">
        <f>NPV(2%,F4:F15)-C3</f>
        <v>-229883.22801625542</v>
      </c>
      <c r="G17" s="1"/>
      <c r="H17" s="1"/>
      <c r="I17" s="10"/>
      <c r="L17" s="3"/>
    </row>
    <row r="18" spans="1:12" ht="12.75">
      <c r="A18" s="4">
        <v>18</v>
      </c>
      <c r="B18" s="1"/>
      <c r="C18" s="1"/>
      <c r="D18" s="9"/>
      <c r="E18" s="9" t="s">
        <v>71</v>
      </c>
      <c r="F18" s="31">
        <f>NPV(2%,F4:F16)-C3</f>
        <v>123102.90831375308</v>
      </c>
      <c r="G18" s="1"/>
      <c r="H18" s="1"/>
      <c r="I18" s="10"/>
      <c r="L18" s="3"/>
    </row>
    <row r="19" spans="1:9" ht="12.75">
      <c r="A19" s="4">
        <v>19</v>
      </c>
      <c r="B19" s="1"/>
      <c r="E19" s="9" t="s">
        <v>34</v>
      </c>
      <c r="F19" s="9" t="s">
        <v>35</v>
      </c>
      <c r="G19" s="1"/>
      <c r="H19" s="1"/>
      <c r="I19" s="10"/>
    </row>
    <row r="20" spans="1:9" ht="12.75">
      <c r="A20" s="4">
        <v>20</v>
      </c>
      <c r="B20" s="1"/>
      <c r="C20" s="1"/>
      <c r="D20" s="1"/>
      <c r="E20" s="1"/>
      <c r="F20" s="9" t="s">
        <v>12</v>
      </c>
      <c r="G20" s="1">
        <f>SUM(G3:G10)</f>
        <v>5648182.924009904</v>
      </c>
      <c r="H20" s="1">
        <f>SUM(H3:H10)</f>
        <v>18985331.278191812</v>
      </c>
      <c r="I20" s="10"/>
    </row>
    <row r="21" spans="1:9" ht="12.75">
      <c r="A21" s="4">
        <v>21</v>
      </c>
      <c r="B21" s="1"/>
      <c r="C21" s="1"/>
      <c r="D21" s="1"/>
      <c r="E21" s="1"/>
      <c r="F21" s="9" t="s">
        <v>36</v>
      </c>
      <c r="G21" s="1">
        <f>H20-G20</f>
        <v>13337148.354181908</v>
      </c>
      <c r="H21" s="1"/>
      <c r="I21" s="10"/>
    </row>
    <row r="22" spans="1:9" ht="12.75">
      <c r="A22" s="4">
        <v>22</v>
      </c>
      <c r="B22" s="1"/>
      <c r="C22" s="1"/>
      <c r="D22" s="9" t="s">
        <v>21</v>
      </c>
      <c r="E22" s="1">
        <f>G20/H20</f>
        <v>0.2975024686821185</v>
      </c>
      <c r="F22" s="9" t="s">
        <v>22</v>
      </c>
      <c r="G22" s="1">
        <f>H20/G20</f>
        <v>3.3613166453032037</v>
      </c>
      <c r="H22" s="1"/>
      <c r="I22" s="10"/>
    </row>
    <row r="23" spans="1:9" ht="12.75">
      <c r="A23" s="4">
        <v>23</v>
      </c>
      <c r="B23" s="38" t="s">
        <v>69</v>
      </c>
      <c r="C23" s="38"/>
      <c r="D23" s="38"/>
      <c r="E23" s="38"/>
      <c r="F23" s="10">
        <v>2</v>
      </c>
      <c r="G23" s="11"/>
      <c r="H23" s="11"/>
      <c r="I23" s="11"/>
    </row>
    <row r="24" spans="1:9" ht="12.75">
      <c r="A24" s="4">
        <v>24</v>
      </c>
      <c r="B24" s="38" t="s">
        <v>24</v>
      </c>
      <c r="C24" s="38"/>
      <c r="D24" s="38"/>
      <c r="E24" s="38"/>
      <c r="F24" s="10">
        <v>1</v>
      </c>
      <c r="G24" s="11"/>
      <c r="H24" s="11"/>
      <c r="I24" s="11"/>
    </row>
    <row r="25" spans="1:9" ht="12.75">
      <c r="A25" s="4">
        <v>25</v>
      </c>
      <c r="B25" s="38" t="s">
        <v>25</v>
      </c>
      <c r="C25" s="38"/>
      <c r="D25" s="38"/>
      <c r="E25" s="38"/>
      <c r="F25" s="10">
        <v>54</v>
      </c>
      <c r="G25" s="11"/>
      <c r="H25" s="11"/>
      <c r="I25" s="11"/>
    </row>
    <row r="26" spans="1:9" ht="12.75">
      <c r="A26" s="4">
        <v>26</v>
      </c>
      <c r="B26" s="38" t="s">
        <v>19</v>
      </c>
      <c r="C26" s="38"/>
      <c r="D26" s="38"/>
      <c r="E26" s="38"/>
      <c r="F26" s="12">
        <f>((1+F24/100)^F25-(1+F23/100)^F25)/((1+F24/100)-(1+F23/100))*((1/(1+F23/100)^F25))</f>
        <v>41.25851666146346</v>
      </c>
      <c r="G26" s="11"/>
      <c r="H26" s="11"/>
      <c r="I26" s="11"/>
    </row>
    <row r="27" spans="1:9" ht="12.75">
      <c r="A27" s="4">
        <v>27</v>
      </c>
      <c r="B27" s="38" t="s">
        <v>20</v>
      </c>
      <c r="C27" s="38"/>
      <c r="D27" s="38"/>
      <c r="E27" s="38"/>
      <c r="F27" s="1">
        <f>E10*F26</f>
        <v>2475510.9996878076</v>
      </c>
      <c r="G27" s="11"/>
      <c r="H27" s="11"/>
      <c r="I27" s="11"/>
    </row>
    <row r="28" spans="1:9" ht="12.75">
      <c r="A28" s="4">
        <v>28</v>
      </c>
      <c r="B28" s="38" t="s">
        <v>48</v>
      </c>
      <c r="C28" s="38"/>
      <c r="D28" s="38"/>
      <c r="E28" s="38"/>
      <c r="F28" s="1">
        <f>D10*F26</f>
        <v>20223340.540409587</v>
      </c>
      <c r="G28" s="11"/>
      <c r="H28" s="11"/>
      <c r="I28" s="11"/>
    </row>
    <row r="31" spans="2:3" ht="12.75">
      <c r="B31">
        <v>1</v>
      </c>
      <c r="C31" s="30">
        <f>F4/(1.02)^B31</f>
        <v>0</v>
      </c>
    </row>
    <row r="32" spans="2:3" ht="12.75">
      <c r="B32">
        <v>2</v>
      </c>
      <c r="C32" s="30">
        <f aca="true" t="shared" si="1" ref="C32:C43">F5/(1.02)^B32</f>
        <v>70669.20415224912</v>
      </c>
    </row>
    <row r="33" spans="2:3" ht="12.75">
      <c r="B33">
        <v>3</v>
      </c>
      <c r="C33" s="30">
        <f t="shared" si="1"/>
        <v>138567.06696519436</v>
      </c>
    </row>
    <row r="34" spans="2:3" ht="12.75">
      <c r="B34">
        <v>4</v>
      </c>
      <c r="C34" s="30">
        <f t="shared" si="1"/>
        <v>203775.09847822704</v>
      </c>
    </row>
    <row r="35" spans="2:3" ht="12.75">
      <c r="B35">
        <v>5</v>
      </c>
      <c r="C35" s="30">
        <f t="shared" si="1"/>
        <v>266372.6777493163</v>
      </c>
    </row>
    <row r="36" spans="2:3" ht="12.75">
      <c r="B36">
        <v>6</v>
      </c>
      <c r="C36" s="30">
        <f t="shared" si="1"/>
        <v>348199.5787572763</v>
      </c>
    </row>
    <row r="37" spans="2:3" ht="12.75">
      <c r="B37">
        <v>7</v>
      </c>
      <c r="C37" s="30">
        <f t="shared" si="1"/>
        <v>374481.559328847</v>
      </c>
    </row>
    <row r="38" spans="2:3" ht="12.75">
      <c r="B38">
        <v>8</v>
      </c>
      <c r="C38" s="30">
        <f t="shared" si="1"/>
        <v>370810.1714922896</v>
      </c>
    </row>
    <row r="39" spans="2:3" ht="12.75">
      <c r="B39">
        <v>9</v>
      </c>
      <c r="C39" s="30">
        <f t="shared" si="1"/>
        <v>367174.7776541299</v>
      </c>
    </row>
    <row r="40" spans="2:3" ht="12.75">
      <c r="B40">
        <v>10</v>
      </c>
      <c r="C40" s="30">
        <f t="shared" si="1"/>
        <v>363575.02493203053</v>
      </c>
    </row>
    <row r="41" spans="2:3" ht="12.75">
      <c r="B41">
        <v>11</v>
      </c>
      <c r="C41" s="30">
        <f t="shared" si="1"/>
        <v>360010.5639032852</v>
      </c>
    </row>
    <row r="42" spans="2:8" ht="12.75">
      <c r="B42">
        <v>12</v>
      </c>
      <c r="C42" s="30">
        <f t="shared" si="1"/>
        <v>356481.0485709</v>
      </c>
      <c r="H42" s="32"/>
    </row>
    <row r="43" spans="2:8" ht="12.75">
      <c r="B43">
        <v>13</v>
      </c>
      <c r="C43" s="30">
        <f t="shared" si="1"/>
        <v>352986.1363300088</v>
      </c>
      <c r="F43" s="30">
        <f>SUM(C31:C42)</f>
        <v>3220116.7719837455</v>
      </c>
      <c r="G43" t="s">
        <v>65</v>
      </c>
      <c r="H43" s="2">
        <f>F43-C3</f>
        <v>-229883.2280162545</v>
      </c>
    </row>
    <row r="44" spans="3:8" ht="12.75">
      <c r="C44" s="30">
        <f>SUM(C31:C43)</f>
        <v>3573102.9083137545</v>
      </c>
      <c r="F44" s="30">
        <f>SUM(C31:C43)</f>
        <v>3573102.9083137545</v>
      </c>
      <c r="G44" t="s">
        <v>66</v>
      </c>
      <c r="H44" s="2">
        <f>F44-C3</f>
        <v>123102.90831375448</v>
      </c>
    </row>
  </sheetData>
  <mergeCells count="6">
    <mergeCell ref="B27:E27"/>
    <mergeCell ref="B28:E28"/>
    <mergeCell ref="B23:E23"/>
    <mergeCell ref="B24:E24"/>
    <mergeCell ref="B25:E25"/>
    <mergeCell ref="B26:E26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9">
      <selection activeCell="P25" sqref="P25"/>
    </sheetView>
  </sheetViews>
  <sheetFormatPr defaultColWidth="9.140625" defaultRowHeight="12.75"/>
  <cols>
    <col min="1" max="1" width="3.00390625" style="28" bestFit="1" customWidth="1"/>
    <col min="2" max="2" width="6.7109375" style="0" customWidth="1"/>
    <col min="3" max="3" width="8.57421875" style="0" bestFit="1" customWidth="1"/>
    <col min="4" max="4" width="6.57421875" style="0" customWidth="1"/>
    <col min="5" max="5" width="4.28125" style="0" customWidth="1"/>
    <col min="6" max="6" width="3.421875" style="0" bestFit="1" customWidth="1"/>
    <col min="7" max="7" width="2.7109375" style="0" bestFit="1" customWidth="1"/>
    <col min="8" max="9" width="5.7109375" style="0" bestFit="1" customWidth="1"/>
    <col min="10" max="10" width="10.00390625" style="0" bestFit="1" customWidth="1"/>
    <col min="11" max="11" width="5.421875" style="0" bestFit="1" customWidth="1"/>
    <col min="12" max="12" width="4.8515625" style="0" bestFit="1" customWidth="1"/>
    <col min="13" max="13" width="8.7109375" style="0" bestFit="1" customWidth="1"/>
    <col min="14" max="14" width="4.00390625" style="0" bestFit="1" customWidth="1"/>
  </cols>
  <sheetData>
    <row r="1" spans="1:14" s="11" customFormat="1" ht="12">
      <c r="A1" s="19" t="s">
        <v>53</v>
      </c>
      <c r="B1" s="19" t="s">
        <v>40</v>
      </c>
      <c r="C1" s="19" t="s">
        <v>41</v>
      </c>
      <c r="D1" s="19" t="s">
        <v>42</v>
      </c>
      <c r="E1" s="19" t="s">
        <v>43</v>
      </c>
      <c r="F1" s="19" t="s">
        <v>46</v>
      </c>
      <c r="G1" s="19" t="s">
        <v>44</v>
      </c>
      <c r="H1" s="19" t="s">
        <v>45</v>
      </c>
      <c r="I1" s="19" t="s">
        <v>47</v>
      </c>
      <c r="J1" s="19" t="s">
        <v>54</v>
      </c>
      <c r="K1" s="19" t="s">
        <v>55</v>
      </c>
      <c r="L1" s="19" t="s">
        <v>56</v>
      </c>
      <c r="M1" s="19" t="s">
        <v>57</v>
      </c>
      <c r="N1" s="19" t="s">
        <v>58</v>
      </c>
    </row>
    <row r="2" spans="1:14" ht="33.75">
      <c r="A2" s="19"/>
      <c r="B2" s="14" t="s">
        <v>9</v>
      </c>
      <c r="C2" s="14" t="s">
        <v>8</v>
      </c>
      <c r="D2" s="14" t="s">
        <v>11</v>
      </c>
      <c r="E2" s="14" t="s">
        <v>0</v>
      </c>
      <c r="F2" s="14" t="s">
        <v>1</v>
      </c>
      <c r="G2" s="14" t="s">
        <v>38</v>
      </c>
      <c r="H2" s="14" t="s">
        <v>2</v>
      </c>
      <c r="I2" s="14" t="s">
        <v>3</v>
      </c>
      <c r="J2" s="14" t="s">
        <v>4</v>
      </c>
      <c r="K2" s="14" t="s">
        <v>68</v>
      </c>
      <c r="L2" s="14" t="s">
        <v>6</v>
      </c>
      <c r="M2" s="14" t="s">
        <v>5</v>
      </c>
      <c r="N2" s="15" t="s">
        <v>7</v>
      </c>
    </row>
    <row r="3" spans="1:14" ht="12.75">
      <c r="A3" s="19">
        <v>3</v>
      </c>
      <c r="B3" s="36">
        <v>900000</v>
      </c>
      <c r="C3" s="18">
        <v>150000</v>
      </c>
      <c r="D3" s="18">
        <v>15000</v>
      </c>
      <c r="E3" s="19">
        <v>2</v>
      </c>
      <c r="F3" s="19">
        <v>9</v>
      </c>
      <c r="G3" s="19">
        <v>15</v>
      </c>
      <c r="H3" s="20">
        <f>((1+F3/100)^G3-(1+E3/100)^G3)/((1+F3/100)-(1+E3/100))*((1/(1+E3/100)^G3))</f>
        <v>24.3774017324663</v>
      </c>
      <c r="I3" s="20">
        <f>((1+E3/100)^G3-1)/((E3/100)*(1+E3/100)^G3)</f>
        <v>12.849263500574036</v>
      </c>
      <c r="J3" s="17">
        <f>(C3*H3)-B3-(D3*I3)</f>
        <v>2563871.307361334</v>
      </c>
      <c r="K3" s="20">
        <f>((1+F3/100)^G3-(1+E3/100)^G3)/((1+F3/100)-(1+E3/100))*((E3/100/((1+E3/100)^G3-1)))</f>
        <v>1.8971828020631105</v>
      </c>
      <c r="L3" s="20">
        <f>1/I3</f>
        <v>0.07782547225024418</v>
      </c>
      <c r="M3" s="17">
        <f>(C3*K3)-D3-(B3*L3)</f>
        <v>199534.49528424683</v>
      </c>
      <c r="N3" s="21">
        <f>(C3*H3)/(B3+D3*I3)</f>
        <v>3.346279778418654</v>
      </c>
    </row>
    <row r="4" spans="1:14" ht="12.75">
      <c r="A4" s="19">
        <v>4</v>
      </c>
      <c r="B4" s="36">
        <v>900000</v>
      </c>
      <c r="C4" s="18">
        <v>150000</v>
      </c>
      <c r="D4" s="18">
        <v>15000</v>
      </c>
      <c r="E4" s="19">
        <v>4</v>
      </c>
      <c r="F4" s="19">
        <v>9</v>
      </c>
      <c r="G4" s="19">
        <v>15</v>
      </c>
      <c r="H4" s="20">
        <f aca="true" t="shared" si="0" ref="H4:H18">((1+F4/100)^G4-(1+E4/100)^G4)/((1+F4/100)-(1+E4/100))*((1/(1+E4/100)^G4))</f>
        <v>20.45082423240435</v>
      </c>
      <c r="I4" s="20">
        <f aca="true" t="shared" si="1" ref="I4:I18">((1+E4/100)^G4-1)/((E4/100)*(1+E4/100)^G4)</f>
        <v>11.118387432168129</v>
      </c>
      <c r="J4" s="17">
        <f aca="true" t="shared" si="2" ref="J4:J18">(C4*H4)-B4-(D4*I4)</f>
        <v>2000847.8233781306</v>
      </c>
      <c r="K4" s="20">
        <f aca="true" t="shared" si="3" ref="K4:K18">((1+F4/100)^G4-(1+E4/100)^G4)/((1+F4/100)-(1+E4/100))*((E4/100/((1+E4/100)^G4-1)))</f>
        <v>1.8393696349558095</v>
      </c>
      <c r="L4" s="20">
        <f aca="true" t="shared" si="4" ref="L4:L18">1/I4</f>
        <v>0.08994110037097314</v>
      </c>
      <c r="M4" s="17">
        <f aca="true" t="shared" si="5" ref="M4:M18">(C4*K4)-D4-(B4*L4)</f>
        <v>179958.4549094956</v>
      </c>
      <c r="N4" s="21">
        <f aca="true" t="shared" si="6" ref="N4:N18">(C4*H4)/(B4+D4*I4)</f>
        <v>2.8756029166029817</v>
      </c>
    </row>
    <row r="5" spans="1:14" ht="12.75">
      <c r="A5" s="19">
        <v>5</v>
      </c>
      <c r="B5" s="36">
        <v>900000</v>
      </c>
      <c r="C5" s="18">
        <v>150000</v>
      </c>
      <c r="D5" s="18">
        <v>15000</v>
      </c>
      <c r="E5" s="19">
        <v>6</v>
      </c>
      <c r="F5" s="19">
        <v>9</v>
      </c>
      <c r="G5" s="19">
        <v>15</v>
      </c>
      <c r="H5" s="20">
        <f t="shared" si="0"/>
        <v>17.329355492321806</v>
      </c>
      <c r="I5" s="20">
        <f t="shared" si="1"/>
        <v>9.712248987740995</v>
      </c>
      <c r="J5" s="17">
        <f t="shared" si="2"/>
        <v>1553719.589032156</v>
      </c>
      <c r="K5" s="20">
        <f t="shared" si="3"/>
        <v>1.7842783390536305</v>
      </c>
      <c r="L5" s="20">
        <f t="shared" si="4"/>
        <v>0.10296276395531262</v>
      </c>
      <c r="M5" s="17">
        <f t="shared" si="5"/>
        <v>159975.26329826325</v>
      </c>
      <c r="N5" s="21">
        <f t="shared" si="6"/>
        <v>2.4858408305503383</v>
      </c>
    </row>
    <row r="6" spans="1:14" ht="12.75">
      <c r="A6" s="19">
        <v>6</v>
      </c>
      <c r="B6" s="36">
        <v>900000</v>
      </c>
      <c r="C6" s="18">
        <v>150000</v>
      </c>
      <c r="D6" s="18">
        <v>15000</v>
      </c>
      <c r="E6" s="19">
        <v>8</v>
      </c>
      <c r="F6" s="19">
        <v>9</v>
      </c>
      <c r="G6" s="19">
        <v>15</v>
      </c>
      <c r="H6" s="20">
        <f t="shared" si="0"/>
        <v>14.826238090024313</v>
      </c>
      <c r="I6" s="20">
        <f t="shared" si="1"/>
        <v>8.559478687926376</v>
      </c>
      <c r="J6" s="17">
        <f t="shared" si="2"/>
        <v>1195543.5331847514</v>
      </c>
      <c r="K6" s="20">
        <f t="shared" si="3"/>
        <v>1.732142649170627</v>
      </c>
      <c r="L6" s="20">
        <f t="shared" si="4"/>
        <v>0.11682954493601999</v>
      </c>
      <c r="M6" s="17">
        <f t="shared" si="5"/>
        <v>139674.80693317606</v>
      </c>
      <c r="N6" s="21">
        <f t="shared" si="6"/>
        <v>2.162536584840643</v>
      </c>
    </row>
    <row r="7" spans="1:14" ht="12.75">
      <c r="A7" s="19">
        <v>7</v>
      </c>
      <c r="B7" s="36">
        <v>900000</v>
      </c>
      <c r="C7" s="18">
        <v>150000</v>
      </c>
      <c r="D7" s="18">
        <v>15000</v>
      </c>
      <c r="E7" s="19">
        <v>10</v>
      </c>
      <c r="F7" s="19">
        <v>9</v>
      </c>
      <c r="G7" s="19">
        <v>15</v>
      </c>
      <c r="H7" s="20">
        <f t="shared" si="0"/>
        <v>12.801865918417265</v>
      </c>
      <c r="I7" s="20">
        <f t="shared" si="1"/>
        <v>7.606079506308366</v>
      </c>
      <c r="J7" s="17">
        <f t="shared" si="2"/>
        <v>906188.6951679643</v>
      </c>
      <c r="K7" s="20">
        <f t="shared" si="3"/>
        <v>1.6831096635000458</v>
      </c>
      <c r="L7" s="20">
        <f t="shared" si="4"/>
        <v>0.13147377688737216</v>
      </c>
      <c r="M7" s="17">
        <f t="shared" si="5"/>
        <v>119140.05032637193</v>
      </c>
      <c r="N7" s="21">
        <f t="shared" si="6"/>
        <v>1.8935968498547109</v>
      </c>
    </row>
    <row r="8" spans="1:14" ht="12.75">
      <c r="A8" s="19">
        <v>8</v>
      </c>
      <c r="B8" s="36">
        <v>900000</v>
      </c>
      <c r="C8" s="18">
        <v>150000</v>
      </c>
      <c r="D8" s="18">
        <v>15000</v>
      </c>
      <c r="E8" s="19">
        <v>12</v>
      </c>
      <c r="F8" s="19">
        <v>9</v>
      </c>
      <c r="G8" s="19">
        <v>15</v>
      </c>
      <c r="H8" s="20">
        <f t="shared" si="0"/>
        <v>11.151069096488825</v>
      </c>
      <c r="I8" s="20">
        <f t="shared" si="1"/>
        <v>6.810864489465006</v>
      </c>
      <c r="J8" s="17">
        <f t="shared" si="2"/>
        <v>670497.3971313487</v>
      </c>
      <c r="K8" s="20">
        <f t="shared" si="3"/>
        <v>1.6372472413358414</v>
      </c>
      <c r="L8" s="20">
        <f t="shared" si="4"/>
        <v>0.14682423964634628</v>
      </c>
      <c r="M8" s="17">
        <f t="shared" si="5"/>
        <v>98445.27051866456</v>
      </c>
      <c r="N8" s="21">
        <f t="shared" si="6"/>
        <v>1.6690502632617736</v>
      </c>
    </row>
    <row r="9" spans="1:14" ht="12.75">
      <c r="A9" s="19">
        <v>9</v>
      </c>
      <c r="B9" s="36">
        <v>900000</v>
      </c>
      <c r="C9" s="18">
        <v>150000</v>
      </c>
      <c r="D9" s="18">
        <v>15000</v>
      </c>
      <c r="E9" s="19">
        <v>14</v>
      </c>
      <c r="F9" s="19">
        <v>9</v>
      </c>
      <c r="G9" s="19">
        <v>15</v>
      </c>
      <c r="H9" s="20">
        <f t="shared" si="0"/>
        <v>9.79402042798323</v>
      </c>
      <c r="I9" s="20">
        <f t="shared" si="1"/>
        <v>6.142167985220294</v>
      </c>
      <c r="J9" s="17">
        <f t="shared" si="2"/>
        <v>476970.54441918025</v>
      </c>
      <c r="K9" s="20">
        <f t="shared" si="3"/>
        <v>1.5945543090892782</v>
      </c>
      <c r="L9" s="20">
        <f t="shared" si="4"/>
        <v>0.1628089629600279</v>
      </c>
      <c r="M9" s="17">
        <f t="shared" si="5"/>
        <v>77655.07969936662</v>
      </c>
      <c r="N9" s="21">
        <f t="shared" si="6"/>
        <v>1.4807528580211855</v>
      </c>
    </row>
    <row r="10" spans="1:14" s="35" customFormat="1" ht="12.75">
      <c r="A10" s="24">
        <v>10</v>
      </c>
      <c r="B10" s="37">
        <v>900000</v>
      </c>
      <c r="C10" s="34">
        <v>150000</v>
      </c>
      <c r="D10" s="34">
        <v>15000</v>
      </c>
      <c r="E10" s="24">
        <v>15</v>
      </c>
      <c r="F10" s="24">
        <v>9</v>
      </c>
      <c r="G10" s="24">
        <v>15</v>
      </c>
      <c r="H10" s="25">
        <f t="shared" si="0"/>
        <v>9.205983220787259</v>
      </c>
      <c r="I10" s="25">
        <f t="shared" si="1"/>
        <v>5.847370098631091</v>
      </c>
      <c r="J10" s="23">
        <f t="shared" si="2"/>
        <v>393186.9316386223</v>
      </c>
      <c r="K10" s="25">
        <f t="shared" si="3"/>
        <v>1.5743801171303393</v>
      </c>
      <c r="L10" s="25">
        <f t="shared" si="4"/>
        <v>0.1710170526463011</v>
      </c>
      <c r="M10" s="23">
        <f t="shared" si="5"/>
        <v>67241.6701878799</v>
      </c>
      <c r="N10" s="33">
        <f t="shared" si="6"/>
        <v>1.3980791042979925</v>
      </c>
    </row>
    <row r="11" spans="1:14" ht="12.75">
      <c r="A11" s="19">
        <v>11</v>
      </c>
      <c r="B11" s="36">
        <v>900000</v>
      </c>
      <c r="C11" s="18">
        <v>150000</v>
      </c>
      <c r="D11" s="18">
        <v>15000</v>
      </c>
      <c r="E11" s="19">
        <v>16</v>
      </c>
      <c r="F11" s="19">
        <v>9</v>
      </c>
      <c r="G11" s="19">
        <v>15</v>
      </c>
      <c r="H11" s="20">
        <f t="shared" si="0"/>
        <v>8.669682066343718</v>
      </c>
      <c r="I11" s="20">
        <f t="shared" si="1"/>
        <v>5.5754561626124035</v>
      </c>
      <c r="J11" s="17">
        <f t="shared" si="2"/>
        <v>316820.4675123717</v>
      </c>
      <c r="K11" s="20">
        <f t="shared" si="3"/>
        <v>1.5549726898545826</v>
      </c>
      <c r="L11" s="20">
        <f t="shared" si="4"/>
        <v>0.1793575217586225</v>
      </c>
      <c r="M11" s="17">
        <f t="shared" si="5"/>
        <v>56824.13389542716</v>
      </c>
      <c r="N11" s="21">
        <f t="shared" si="6"/>
        <v>1.3220925287724807</v>
      </c>
    </row>
    <row r="12" spans="1:14" ht="12.75">
      <c r="A12" s="19">
        <v>12</v>
      </c>
      <c r="B12" s="36">
        <v>900000</v>
      </c>
      <c r="C12" s="18">
        <v>150000</v>
      </c>
      <c r="D12" s="18">
        <v>15000</v>
      </c>
      <c r="E12" s="19">
        <v>18</v>
      </c>
      <c r="F12" s="19">
        <v>9</v>
      </c>
      <c r="G12" s="19">
        <v>15</v>
      </c>
      <c r="H12" s="20">
        <f t="shared" si="0"/>
        <v>7.731047682757129</v>
      </c>
      <c r="I12" s="20">
        <f t="shared" si="1"/>
        <v>5.091577558988352</v>
      </c>
      <c r="J12" s="17">
        <f t="shared" si="2"/>
        <v>183283.4890287441</v>
      </c>
      <c r="K12" s="20">
        <f t="shared" si="3"/>
        <v>1.5183992766857144</v>
      </c>
      <c r="L12" s="20">
        <f t="shared" si="4"/>
        <v>0.19640278251966578</v>
      </c>
      <c r="M12" s="17">
        <f t="shared" si="5"/>
        <v>35997.38723515795</v>
      </c>
      <c r="N12" s="21">
        <f t="shared" si="6"/>
        <v>1.1877185916643322</v>
      </c>
    </row>
    <row r="13" spans="1:14" ht="12.75">
      <c r="A13" s="19">
        <v>13</v>
      </c>
      <c r="B13" s="36">
        <v>900000</v>
      </c>
      <c r="C13" s="18">
        <v>150000</v>
      </c>
      <c r="D13" s="18">
        <v>15000</v>
      </c>
      <c r="E13" s="19">
        <v>20</v>
      </c>
      <c r="F13" s="19">
        <v>9</v>
      </c>
      <c r="G13" s="19">
        <v>15</v>
      </c>
      <c r="H13" s="20">
        <f t="shared" si="0"/>
        <v>6.941663258679569</v>
      </c>
      <c r="I13" s="20">
        <f t="shared" si="1"/>
        <v>4.675472642405627</v>
      </c>
      <c r="J13" s="17">
        <f t="shared" si="2"/>
        <v>71117.39916585093</v>
      </c>
      <c r="K13" s="20">
        <f t="shared" si="3"/>
        <v>1.4846976529645435</v>
      </c>
      <c r="L13" s="20">
        <f t="shared" si="4"/>
        <v>0.21388211983751002</v>
      </c>
      <c r="M13" s="17">
        <f t="shared" si="5"/>
        <v>15210.74009092251</v>
      </c>
      <c r="N13" s="21">
        <f t="shared" si="6"/>
        <v>1.0733069237948087</v>
      </c>
    </row>
    <row r="14" spans="1:14" ht="12.75">
      <c r="A14" s="19">
        <v>14</v>
      </c>
      <c r="B14" s="36">
        <v>900000</v>
      </c>
      <c r="C14" s="18">
        <v>150000</v>
      </c>
      <c r="D14" s="18">
        <v>15000</v>
      </c>
      <c r="E14" s="19">
        <v>21</v>
      </c>
      <c r="F14" s="19">
        <v>9</v>
      </c>
      <c r="G14" s="19">
        <v>15</v>
      </c>
      <c r="H14" s="20">
        <f t="shared" si="0"/>
        <v>6.59378833175357</v>
      </c>
      <c r="I14" s="20">
        <f t="shared" si="1"/>
        <v>4.489006889042057</v>
      </c>
      <c r="J14" s="17">
        <f t="shared" si="2"/>
        <v>21733.146427404718</v>
      </c>
      <c r="K14" s="20">
        <f t="shared" si="3"/>
        <v>1.4688746296757562</v>
      </c>
      <c r="L14" s="20">
        <f t="shared" si="4"/>
        <v>0.2227664213305312</v>
      </c>
      <c r="M14" s="17">
        <f t="shared" si="5"/>
        <v>4841.415253885352</v>
      </c>
      <c r="N14" s="21">
        <f t="shared" si="6"/>
        <v>1.0224670296285776</v>
      </c>
    </row>
    <row r="15" spans="1:14" s="35" customFormat="1" ht="12.75">
      <c r="A15" s="24">
        <v>15</v>
      </c>
      <c r="B15" s="37">
        <v>900000</v>
      </c>
      <c r="C15" s="34">
        <v>150000</v>
      </c>
      <c r="D15" s="34">
        <v>15000</v>
      </c>
      <c r="E15" s="24">
        <v>21.46753972277144</v>
      </c>
      <c r="F15" s="24">
        <v>9</v>
      </c>
      <c r="G15" s="24">
        <v>15</v>
      </c>
      <c r="H15" s="25">
        <f t="shared" si="0"/>
        <v>6.4406245747521</v>
      </c>
      <c r="I15" s="25">
        <f t="shared" si="1"/>
        <v>4.40624573835205</v>
      </c>
      <c r="J15" s="23">
        <f t="shared" si="2"/>
        <v>0.0001375342399114743</v>
      </c>
      <c r="K15" s="25">
        <f t="shared" si="3"/>
        <v>1.4617034448834243</v>
      </c>
      <c r="L15" s="25">
        <f t="shared" si="4"/>
        <v>0.2269505741125558</v>
      </c>
      <c r="M15" s="23">
        <f t="shared" si="5"/>
        <v>3.1213421607390046E-05</v>
      </c>
      <c r="N15" s="33">
        <f t="shared" si="6"/>
        <v>1.0000000001423612</v>
      </c>
    </row>
    <row r="16" spans="1:14" ht="12.75">
      <c r="A16" s="19">
        <v>16</v>
      </c>
      <c r="B16" s="36">
        <v>900000</v>
      </c>
      <c r="C16" s="18">
        <v>150000</v>
      </c>
      <c r="D16" s="18">
        <v>15000</v>
      </c>
      <c r="E16" s="19">
        <v>22</v>
      </c>
      <c r="F16" s="19">
        <v>9</v>
      </c>
      <c r="G16" s="19">
        <v>15</v>
      </c>
      <c r="H16" s="20">
        <f t="shared" si="0"/>
        <v>6.273065032797083</v>
      </c>
      <c r="I16" s="20">
        <f t="shared" si="1"/>
        <v>4.3152150318831435</v>
      </c>
      <c r="J16" s="17">
        <f t="shared" si="2"/>
        <v>-23768.47055868466</v>
      </c>
      <c r="K16" s="20">
        <f t="shared" si="3"/>
        <v>1.45370856062752</v>
      </c>
      <c r="L16" s="20">
        <f t="shared" si="4"/>
        <v>0.23173816197141023</v>
      </c>
      <c r="M16" s="17">
        <f t="shared" si="5"/>
        <v>-5508.061680141196</v>
      </c>
      <c r="N16" s="21">
        <f t="shared" si="6"/>
        <v>0.9753625218678537</v>
      </c>
    </row>
    <row r="17" spans="1:14" ht="12.75">
      <c r="A17" s="19">
        <v>17</v>
      </c>
      <c r="B17" s="36">
        <v>900000</v>
      </c>
      <c r="C17" s="18">
        <v>150000</v>
      </c>
      <c r="D17" s="18">
        <v>15000</v>
      </c>
      <c r="E17" s="19">
        <v>24</v>
      </c>
      <c r="F17" s="19">
        <v>9</v>
      </c>
      <c r="G17" s="19">
        <v>15</v>
      </c>
      <c r="H17" s="20">
        <f t="shared" si="0"/>
        <v>5.702879958318274</v>
      </c>
      <c r="I17" s="20">
        <f t="shared" si="1"/>
        <v>4.001294094695676</v>
      </c>
      <c r="J17" s="17">
        <f t="shared" si="2"/>
        <v>-104587.41767269403</v>
      </c>
      <c r="K17" s="20">
        <f t="shared" si="3"/>
        <v>1.425258884588941</v>
      </c>
      <c r="L17" s="20">
        <f t="shared" si="4"/>
        <v>0.2499191452399493</v>
      </c>
      <c r="M17" s="17">
        <f t="shared" si="5"/>
        <v>-26138.398027613235</v>
      </c>
      <c r="N17" s="21">
        <f t="shared" si="6"/>
        <v>0.8910569761105689</v>
      </c>
    </row>
    <row r="18" spans="1:14" ht="12.75">
      <c r="A18" s="19">
        <v>18</v>
      </c>
      <c r="B18" s="36">
        <v>900000</v>
      </c>
      <c r="C18" s="18">
        <v>150000</v>
      </c>
      <c r="D18" s="18">
        <v>15000</v>
      </c>
      <c r="E18" s="19">
        <v>26</v>
      </c>
      <c r="F18" s="19">
        <v>9</v>
      </c>
      <c r="G18" s="19">
        <v>15</v>
      </c>
      <c r="H18" s="20">
        <f t="shared" si="0"/>
        <v>5.213408004333252</v>
      </c>
      <c r="I18" s="20">
        <f t="shared" si="1"/>
        <v>3.7260744555375576</v>
      </c>
      <c r="J18" s="17">
        <f t="shared" si="2"/>
        <v>-173879.91618307558</v>
      </c>
      <c r="K18" s="20">
        <f t="shared" si="3"/>
        <v>1.3991690360844167</v>
      </c>
      <c r="L18" s="20">
        <f t="shared" si="4"/>
        <v>0.26837896341921885</v>
      </c>
      <c r="M18" s="17">
        <f t="shared" si="5"/>
        <v>-46665.711664634466</v>
      </c>
      <c r="N18" s="21">
        <f t="shared" si="6"/>
        <v>0.8180965246762075</v>
      </c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3"/>
    </row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8">
      <selection activeCell="D21" sqref="D21"/>
    </sheetView>
  </sheetViews>
  <sheetFormatPr defaultColWidth="9.140625" defaultRowHeight="12.75"/>
  <cols>
    <col min="1" max="1" width="2.7109375" style="0" bestFit="1" customWidth="1"/>
    <col min="2" max="3" width="6.57421875" style="0" bestFit="1" customWidth="1"/>
    <col min="4" max="4" width="7.57421875" style="0" bestFit="1" customWidth="1"/>
    <col min="5" max="6" width="3.421875" style="0" bestFit="1" customWidth="1"/>
    <col min="7" max="7" width="3.28125" style="0" customWidth="1"/>
    <col min="8" max="9" width="5.421875" style="0" bestFit="1" customWidth="1"/>
    <col min="10" max="10" width="10.421875" style="0" bestFit="1" customWidth="1"/>
    <col min="11" max="12" width="5.421875" style="0" bestFit="1" customWidth="1"/>
    <col min="13" max="13" width="9.8515625" style="0" customWidth="1"/>
    <col min="14" max="14" width="5.140625" style="0" customWidth="1"/>
  </cols>
  <sheetData>
    <row r="1" spans="1:14" ht="12.75">
      <c r="A1" s="19" t="s">
        <v>53</v>
      </c>
      <c r="B1" s="19" t="s">
        <v>40</v>
      </c>
      <c r="C1" s="19" t="s">
        <v>41</v>
      </c>
      <c r="D1" s="19" t="s">
        <v>42</v>
      </c>
      <c r="E1" s="19" t="s">
        <v>43</v>
      </c>
      <c r="F1" s="19" t="s">
        <v>46</v>
      </c>
      <c r="G1" s="19" t="s">
        <v>44</v>
      </c>
      <c r="H1" s="19" t="s">
        <v>45</v>
      </c>
      <c r="I1" s="19" t="s">
        <v>47</v>
      </c>
      <c r="J1" s="19" t="s">
        <v>54</v>
      </c>
      <c r="K1" s="19" t="s">
        <v>55</v>
      </c>
      <c r="L1" s="19" t="s">
        <v>56</v>
      </c>
      <c r="M1" s="19" t="s">
        <v>57</v>
      </c>
      <c r="N1" s="19" t="s">
        <v>58</v>
      </c>
    </row>
    <row r="2" spans="1:14" ht="39.75" customHeight="1">
      <c r="A2" s="19"/>
      <c r="B2" s="14" t="s">
        <v>9</v>
      </c>
      <c r="C2" s="14" t="s">
        <v>59</v>
      </c>
      <c r="D2" s="14" t="s">
        <v>10</v>
      </c>
      <c r="E2" s="14" t="s">
        <v>0</v>
      </c>
      <c r="F2" s="14" t="s">
        <v>1</v>
      </c>
      <c r="G2" s="14" t="s">
        <v>38</v>
      </c>
      <c r="H2" s="14" t="s">
        <v>2</v>
      </c>
      <c r="I2" s="14" t="s">
        <v>3</v>
      </c>
      <c r="J2" s="14" t="s">
        <v>4</v>
      </c>
      <c r="K2" s="14" t="s">
        <v>68</v>
      </c>
      <c r="L2" s="14" t="s">
        <v>6</v>
      </c>
      <c r="M2" s="14" t="s">
        <v>5</v>
      </c>
      <c r="N2" s="15" t="s">
        <v>7</v>
      </c>
    </row>
    <row r="3" spans="1:14" ht="12.75">
      <c r="A3" s="19">
        <v>3</v>
      </c>
      <c r="B3" s="18">
        <v>900000</v>
      </c>
      <c r="C3" s="18">
        <v>150000</v>
      </c>
      <c r="D3" s="18">
        <v>15000</v>
      </c>
      <c r="E3" s="19">
        <v>15</v>
      </c>
      <c r="F3" s="19">
        <v>9</v>
      </c>
      <c r="G3" s="19">
        <v>1</v>
      </c>
      <c r="H3" s="20">
        <f>((1+F3/100)^G3-(1+E3/100)^G3)/((1+F3/100)-(1+E3/100))*((1/(1+E3/100)^G3))</f>
        <v>0.8695652173913044</v>
      </c>
      <c r="I3" s="20">
        <f>((1+E3/100)^G3-1)/((E3/100)*(1+E3/100)^G3)</f>
        <v>0.8695652173913039</v>
      </c>
      <c r="J3" s="17">
        <f>(C3*H3)-B3-(D3*I3)</f>
        <v>-782608.6956521738</v>
      </c>
      <c r="K3" s="20">
        <f>((1+F3/100)^G3-(1+E3/100)^G3)/((1+F3/100)-(1+E3/100))*((E3/100/((1+E3/100)^G3-1)))</f>
        <v>1.0000000000000004</v>
      </c>
      <c r="L3" s="20">
        <f>1/I3</f>
        <v>1.1500000000000006</v>
      </c>
      <c r="M3" s="17">
        <f>(C3*K3)-D3-(B3*L3)</f>
        <v>-900000.0000000005</v>
      </c>
      <c r="N3" s="21">
        <f>(C3*H3)/(B3+D3*I3)</f>
        <v>0.14285714285714288</v>
      </c>
    </row>
    <row r="4" spans="1:14" ht="12.75">
      <c r="A4" s="19">
        <v>4</v>
      </c>
      <c r="B4" s="18">
        <v>900000</v>
      </c>
      <c r="C4" s="18">
        <v>150000</v>
      </c>
      <c r="D4" s="18">
        <v>15000</v>
      </c>
      <c r="E4" s="19">
        <v>15</v>
      </c>
      <c r="F4" s="19">
        <v>9</v>
      </c>
      <c r="G4" s="19">
        <v>2</v>
      </c>
      <c r="H4" s="20">
        <f aca="true" t="shared" si="0" ref="H4:H17">((1+F4/100)^G4-(1+E4/100)^G4)/((1+F4/100)-(1+E4/100))*((1/(1+E4/100)^G4))</f>
        <v>1.693761814744802</v>
      </c>
      <c r="I4" s="20">
        <f aca="true" t="shared" si="1" ref="I4:I17">((1+E4/100)^G4-1)/((E4/100)*(1+E4/100)^G4)</f>
        <v>1.6257088846880898</v>
      </c>
      <c r="J4" s="17">
        <f aca="true" t="shared" si="2" ref="J4:J17">(C4*H4)-B4-(D4*I4)</f>
        <v>-670321.3610586011</v>
      </c>
      <c r="K4" s="20">
        <f aca="true" t="shared" si="3" ref="K4:K17">((1+F4/100)^G4-(1+E4/100)^G4)/((1+F4/100)-(1+E4/100))*((E4/100/((1+E4/100)^G4-1)))</f>
        <v>1.0418604651162797</v>
      </c>
      <c r="L4" s="20">
        <f aca="true" t="shared" si="4" ref="L4:L17">1/I4</f>
        <v>0.6151162790697677</v>
      </c>
      <c r="M4" s="17">
        <f aca="true" t="shared" si="5" ref="M4:M17">(C4*K4)-D4-(B4*L4)</f>
        <v>-412325.581395349</v>
      </c>
      <c r="N4" s="21">
        <f aca="true" t="shared" si="6" ref="N4:N17">(C4*H4)/(B4+D4*I4)</f>
        <v>0.27484662576687124</v>
      </c>
    </row>
    <row r="5" spans="1:14" ht="12.75">
      <c r="A5" s="19">
        <v>5</v>
      </c>
      <c r="B5" s="18">
        <v>900000</v>
      </c>
      <c r="C5" s="18">
        <v>150000</v>
      </c>
      <c r="D5" s="18">
        <v>15000</v>
      </c>
      <c r="E5" s="19">
        <v>15</v>
      </c>
      <c r="F5" s="19">
        <v>9</v>
      </c>
      <c r="G5" s="19">
        <v>3</v>
      </c>
      <c r="H5" s="20">
        <f t="shared" si="0"/>
        <v>2.474956850497247</v>
      </c>
      <c r="I5" s="20">
        <f t="shared" si="1"/>
        <v>2.2832251171200775</v>
      </c>
      <c r="J5" s="17">
        <f t="shared" si="2"/>
        <v>-563004.8491822141</v>
      </c>
      <c r="K5" s="20">
        <f t="shared" si="3"/>
        <v>1.083974082073435</v>
      </c>
      <c r="L5" s="20">
        <f t="shared" si="4"/>
        <v>0.43797696184305285</v>
      </c>
      <c r="M5" s="17">
        <f t="shared" si="5"/>
        <v>-246583.15334773235</v>
      </c>
      <c r="N5" s="21">
        <f t="shared" si="6"/>
        <v>0.3973713380839272</v>
      </c>
    </row>
    <row r="6" spans="1:14" ht="12.75">
      <c r="A6" s="19">
        <v>6</v>
      </c>
      <c r="B6" s="18">
        <v>900000</v>
      </c>
      <c r="C6" s="18">
        <v>150000</v>
      </c>
      <c r="D6" s="18">
        <v>15000</v>
      </c>
      <c r="E6" s="19">
        <v>15</v>
      </c>
      <c r="F6" s="19">
        <v>9</v>
      </c>
      <c r="G6" s="19">
        <v>4</v>
      </c>
      <c r="H6" s="20">
        <f t="shared" si="0"/>
        <v>3.2153938843843495</v>
      </c>
      <c r="I6" s="20">
        <f t="shared" si="1"/>
        <v>2.854978362713111</v>
      </c>
      <c r="J6" s="17">
        <f t="shared" si="2"/>
        <v>-460515.5927830442</v>
      </c>
      <c r="K6" s="20">
        <f t="shared" si="3"/>
        <v>1.1262410694169787</v>
      </c>
      <c r="L6" s="20">
        <f t="shared" si="4"/>
        <v>0.35026535159085803</v>
      </c>
      <c r="M6" s="17">
        <f t="shared" si="5"/>
        <v>-161302.65601922545</v>
      </c>
      <c r="N6" s="21">
        <f t="shared" si="6"/>
        <v>0.5115575517072787</v>
      </c>
    </row>
    <row r="7" spans="1:14" ht="12.75">
      <c r="A7" s="19">
        <v>7</v>
      </c>
      <c r="B7" s="18">
        <v>900000</v>
      </c>
      <c r="C7" s="18">
        <v>150000</v>
      </c>
      <c r="D7" s="18">
        <v>15000</v>
      </c>
      <c r="E7" s="19">
        <v>15</v>
      </c>
      <c r="F7" s="19">
        <v>9</v>
      </c>
      <c r="G7" s="19">
        <v>5</v>
      </c>
      <c r="H7" s="20">
        <f t="shared" si="0"/>
        <v>3.9171994208512535</v>
      </c>
      <c r="I7" s="20">
        <f t="shared" si="1"/>
        <v>3.352155098011401</v>
      </c>
      <c r="J7" s="17">
        <f t="shared" si="2"/>
        <v>-362702.413342483</v>
      </c>
      <c r="K7" s="20">
        <f t="shared" si="3"/>
        <v>1.168561509333221</v>
      </c>
      <c r="L7" s="20">
        <f t="shared" si="4"/>
        <v>0.2983155524615284</v>
      </c>
      <c r="M7" s="17">
        <f t="shared" si="5"/>
        <v>-108199.77081539246</v>
      </c>
      <c r="N7" s="21">
        <f t="shared" si="6"/>
        <v>0.6183214153947878</v>
      </c>
    </row>
    <row r="8" spans="1:14" ht="12.75">
      <c r="A8" s="19">
        <v>8</v>
      </c>
      <c r="B8" s="18">
        <v>900000</v>
      </c>
      <c r="C8" s="18">
        <v>150000</v>
      </c>
      <c r="D8" s="18">
        <v>15000</v>
      </c>
      <c r="E8" s="19">
        <v>15</v>
      </c>
      <c r="F8" s="19">
        <v>9</v>
      </c>
      <c r="G8" s="19">
        <v>6</v>
      </c>
      <c r="H8" s="20">
        <f t="shared" si="0"/>
        <v>4.582389016285101</v>
      </c>
      <c r="I8" s="20">
        <f t="shared" si="1"/>
        <v>3.784482693922957</v>
      </c>
      <c r="J8" s="17">
        <f t="shared" si="2"/>
        <v>-269408.88796607923</v>
      </c>
      <c r="K8" s="20">
        <f t="shared" si="3"/>
        <v>1.2108362983515304</v>
      </c>
      <c r="L8" s="20">
        <f t="shared" si="4"/>
        <v>0.26423690656738347</v>
      </c>
      <c r="M8" s="17">
        <f t="shared" si="5"/>
        <v>-71187.77115791556</v>
      </c>
      <c r="N8" s="21">
        <f t="shared" si="6"/>
        <v>0.7184175245685087</v>
      </c>
    </row>
    <row r="9" spans="1:14" ht="12.75">
      <c r="A9" s="19">
        <v>9</v>
      </c>
      <c r="B9" s="18">
        <v>900000</v>
      </c>
      <c r="C9" s="18">
        <v>150000</v>
      </c>
      <c r="D9" s="18">
        <v>15000</v>
      </c>
      <c r="E9" s="19">
        <v>15</v>
      </c>
      <c r="F9" s="19">
        <v>9</v>
      </c>
      <c r="G9" s="19">
        <v>7</v>
      </c>
      <c r="H9" s="20">
        <f t="shared" si="0"/>
        <v>5.212873067609357</v>
      </c>
      <c r="I9" s="20">
        <f t="shared" si="1"/>
        <v>4.160419733846049</v>
      </c>
      <c r="J9" s="17">
        <f t="shared" si="2"/>
        <v>-180475.33586628712</v>
      </c>
      <c r="K9" s="20">
        <f t="shared" si="3"/>
        <v>1.252968065986549</v>
      </c>
      <c r="L9" s="20">
        <f t="shared" si="4"/>
        <v>0.24036036361061153</v>
      </c>
      <c r="M9" s="17">
        <f t="shared" si="5"/>
        <v>-43379.11735156804</v>
      </c>
      <c r="N9" s="21">
        <f t="shared" si="6"/>
        <v>0.8124749010735431</v>
      </c>
    </row>
    <row r="10" spans="1:14" ht="12.75">
      <c r="A10" s="19">
        <v>10</v>
      </c>
      <c r="B10" s="18">
        <v>900000</v>
      </c>
      <c r="C10" s="18">
        <v>150000</v>
      </c>
      <c r="D10" s="18">
        <v>15000</v>
      </c>
      <c r="E10" s="19">
        <v>15</v>
      </c>
      <c r="F10" s="19">
        <v>9</v>
      </c>
      <c r="G10" s="19">
        <v>8</v>
      </c>
      <c r="H10" s="20">
        <f t="shared" si="0"/>
        <v>5.810462298864522</v>
      </c>
      <c r="I10" s="20">
        <f t="shared" si="1"/>
        <v>4.487321507692216</v>
      </c>
      <c r="J10" s="17">
        <f t="shared" si="2"/>
        <v>-95740.47778570493</v>
      </c>
      <c r="K10" s="20">
        <f t="shared" si="3"/>
        <v>1.2948620438504714</v>
      </c>
      <c r="L10" s="20">
        <f t="shared" si="4"/>
        <v>0.22285008958814048</v>
      </c>
      <c r="M10" s="17">
        <f t="shared" si="5"/>
        <v>-21335.774051755725</v>
      </c>
      <c r="N10" s="21">
        <f t="shared" si="6"/>
        <v>0.901023978515131</v>
      </c>
    </row>
    <row r="11" spans="1:14" ht="12.75">
      <c r="A11" s="19">
        <v>11</v>
      </c>
      <c r="B11" s="18">
        <v>900000</v>
      </c>
      <c r="C11" s="18">
        <v>150000</v>
      </c>
      <c r="D11" s="18">
        <v>15000</v>
      </c>
      <c r="E11" s="19">
        <v>15</v>
      </c>
      <c r="F11" s="19">
        <v>9</v>
      </c>
      <c r="G11" s="19">
        <v>9</v>
      </c>
      <c r="H11" s="20">
        <f t="shared" si="0"/>
        <v>6.376872961532461</v>
      </c>
      <c r="I11" s="20">
        <f t="shared" si="1"/>
        <v>4.771583919732362</v>
      </c>
      <c r="J11" s="17">
        <f t="shared" si="2"/>
        <v>-15042.814566116256</v>
      </c>
      <c r="K11" s="20">
        <f t="shared" si="3"/>
        <v>1.3364268697363997</v>
      </c>
      <c r="L11" s="20">
        <f t="shared" si="4"/>
        <v>0.209574015006759</v>
      </c>
      <c r="M11" s="17">
        <f t="shared" si="5"/>
        <v>-3152.583045623149</v>
      </c>
      <c r="N11" s="21">
        <f t="shared" si="6"/>
        <v>0.984517063753597</v>
      </c>
    </row>
    <row r="12" spans="1:14" s="35" customFormat="1" ht="12.75">
      <c r="A12" s="24">
        <v>13</v>
      </c>
      <c r="B12" s="34">
        <v>900000</v>
      </c>
      <c r="C12" s="34">
        <v>150000</v>
      </c>
      <c r="D12" s="34">
        <v>15000</v>
      </c>
      <c r="E12" s="24">
        <v>15</v>
      </c>
      <c r="F12" s="24">
        <v>9</v>
      </c>
      <c r="G12" s="24">
        <v>9.191966597432199</v>
      </c>
      <c r="H12" s="25">
        <f t="shared" si="0"/>
        <v>6.48217522699312</v>
      </c>
      <c r="I12" s="25">
        <f t="shared" si="1"/>
        <v>4.8217522699340885</v>
      </c>
      <c r="J12" s="23">
        <f t="shared" si="2"/>
        <v>-4.3335603550076485E-08</v>
      </c>
      <c r="K12" s="25">
        <f t="shared" si="3"/>
        <v>1.3443609012044349</v>
      </c>
      <c r="L12" s="25">
        <f t="shared" si="4"/>
        <v>0.20739348353408243</v>
      </c>
      <c r="M12" s="23">
        <f t="shared" si="5"/>
        <v>-8.96397978067398E-09</v>
      </c>
      <c r="N12" s="33">
        <f t="shared" si="6"/>
        <v>0.9999999999999555</v>
      </c>
    </row>
    <row r="13" spans="1:14" ht="12.75">
      <c r="A13" s="19">
        <v>14</v>
      </c>
      <c r="B13" s="18">
        <v>900000</v>
      </c>
      <c r="C13" s="18">
        <v>150000</v>
      </c>
      <c r="D13" s="18">
        <v>15000</v>
      </c>
      <c r="E13" s="19">
        <v>15</v>
      </c>
      <c r="F13" s="19">
        <v>9</v>
      </c>
      <c r="G13" s="19">
        <v>11</v>
      </c>
      <c r="H13" s="20">
        <f t="shared" si="0"/>
        <v>7.422580541093928</v>
      </c>
      <c r="I13" s="20">
        <f t="shared" si="1"/>
        <v>5.233711848568894</v>
      </c>
      <c r="J13" s="17">
        <f t="shared" si="2"/>
        <v>134881.40343555587</v>
      </c>
      <c r="K13" s="20">
        <f t="shared" si="3"/>
        <v>1.4182249149088249</v>
      </c>
      <c r="L13" s="20">
        <f t="shared" si="4"/>
        <v>0.19106898295775301</v>
      </c>
      <c r="M13" s="17">
        <f t="shared" si="5"/>
        <v>25771.652574346022</v>
      </c>
      <c r="N13" s="21">
        <f t="shared" si="6"/>
        <v>1.1378442726552844</v>
      </c>
    </row>
    <row r="14" spans="1:14" ht="12.75">
      <c r="A14" s="19">
        <v>15</v>
      </c>
      <c r="B14" s="18">
        <v>900000</v>
      </c>
      <c r="C14" s="18">
        <v>150000</v>
      </c>
      <c r="D14" s="18">
        <v>15000</v>
      </c>
      <c r="E14" s="19">
        <v>15</v>
      </c>
      <c r="F14" s="19">
        <v>9</v>
      </c>
      <c r="G14" s="19">
        <v>12</v>
      </c>
      <c r="H14" s="20">
        <f t="shared" si="0"/>
        <v>7.904880686775985</v>
      </c>
      <c r="I14" s="20">
        <f t="shared" si="1"/>
        <v>5.420618998755559</v>
      </c>
      <c r="J14" s="17">
        <f t="shared" si="2"/>
        <v>204422.8180350643</v>
      </c>
      <c r="K14" s="20">
        <f t="shared" si="3"/>
        <v>1.4582985243181177</v>
      </c>
      <c r="L14" s="20">
        <f t="shared" si="4"/>
        <v>0.18448077613083955</v>
      </c>
      <c r="M14" s="17">
        <f t="shared" si="5"/>
        <v>37712.080129962036</v>
      </c>
      <c r="N14" s="21">
        <f t="shared" si="6"/>
        <v>1.2083164005107245</v>
      </c>
    </row>
    <row r="15" spans="1:14" ht="12.75">
      <c r="A15" s="19">
        <v>16</v>
      </c>
      <c r="B15" s="18">
        <v>900000</v>
      </c>
      <c r="C15" s="18">
        <v>150000</v>
      </c>
      <c r="D15" s="18">
        <v>15000</v>
      </c>
      <c r="E15" s="19">
        <v>15</v>
      </c>
      <c r="F15" s="19">
        <v>9</v>
      </c>
      <c r="G15" s="19">
        <v>13</v>
      </c>
      <c r="H15" s="20">
        <f t="shared" si="0"/>
        <v>8.362017346596371</v>
      </c>
      <c r="I15" s="20">
        <f t="shared" si="1"/>
        <v>5.583146955439617</v>
      </c>
      <c r="J15" s="17">
        <f t="shared" si="2"/>
        <v>270555.39765786147</v>
      </c>
      <c r="K15" s="20">
        <f t="shared" si="3"/>
        <v>1.4977247443664943</v>
      </c>
      <c r="L15" s="20">
        <f t="shared" si="4"/>
        <v>0.1791104565187394</v>
      </c>
      <c r="M15" s="17">
        <f t="shared" si="5"/>
        <v>48459.30078810867</v>
      </c>
      <c r="N15" s="21">
        <f t="shared" si="6"/>
        <v>1.2750253281194226</v>
      </c>
    </row>
    <row r="16" spans="1:14" ht="12.75">
      <c r="A16" s="19">
        <v>17</v>
      </c>
      <c r="B16" s="18">
        <v>900000</v>
      </c>
      <c r="C16" s="18">
        <v>150000</v>
      </c>
      <c r="D16" s="18">
        <v>15000</v>
      </c>
      <c r="E16" s="19">
        <v>15</v>
      </c>
      <c r="F16" s="19">
        <v>9</v>
      </c>
      <c r="G16" s="19">
        <v>14</v>
      </c>
      <c r="H16" s="20">
        <f t="shared" si="0"/>
        <v>8.795303398078302</v>
      </c>
      <c r="I16" s="20">
        <f t="shared" si="1"/>
        <v>5.724475613425754</v>
      </c>
      <c r="J16" s="17">
        <f t="shared" si="2"/>
        <v>333428.3755103589</v>
      </c>
      <c r="K16" s="20">
        <f t="shared" si="3"/>
        <v>1.5364382682407554</v>
      </c>
      <c r="L16" s="20">
        <f t="shared" si="4"/>
        <v>0.17468848983384178</v>
      </c>
      <c r="M16" s="17">
        <f t="shared" si="5"/>
        <v>58246.09938565572</v>
      </c>
      <c r="N16" s="21">
        <f t="shared" si="6"/>
        <v>1.3382082269944586</v>
      </c>
    </row>
    <row r="17" spans="1:14" ht="12.75">
      <c r="A17" s="19">
        <v>18</v>
      </c>
      <c r="B17" s="18">
        <v>900000</v>
      </c>
      <c r="C17" s="18">
        <v>150000</v>
      </c>
      <c r="D17" s="18">
        <v>15000</v>
      </c>
      <c r="E17" s="19">
        <v>15</v>
      </c>
      <c r="F17" s="19">
        <v>9</v>
      </c>
      <c r="G17" s="19">
        <v>15</v>
      </c>
      <c r="H17" s="20">
        <f t="shared" si="0"/>
        <v>9.205983220787259</v>
      </c>
      <c r="I17" s="20">
        <f t="shared" si="1"/>
        <v>5.847370098631091</v>
      </c>
      <c r="J17" s="17">
        <f t="shared" si="2"/>
        <v>393186.9316386223</v>
      </c>
      <c r="K17" s="20">
        <f t="shared" si="3"/>
        <v>1.5743801171303393</v>
      </c>
      <c r="L17" s="20">
        <f t="shared" si="4"/>
        <v>0.1710170526463011</v>
      </c>
      <c r="M17" s="17">
        <f t="shared" si="5"/>
        <v>67241.6701878799</v>
      </c>
      <c r="N17" s="21">
        <f t="shared" si="6"/>
        <v>1.3980791042979925</v>
      </c>
    </row>
  </sheetData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K2" sqref="K2"/>
    </sheetView>
  </sheetViews>
  <sheetFormatPr defaultColWidth="9.140625" defaultRowHeight="12.75"/>
  <cols>
    <col min="1" max="1" width="2.7109375" style="0" bestFit="1" customWidth="1"/>
    <col min="2" max="4" width="6.57421875" style="0" bestFit="1" customWidth="1"/>
    <col min="5" max="6" width="3.421875" style="0" bestFit="1" customWidth="1"/>
    <col min="7" max="7" width="2.7109375" style="0" bestFit="1" customWidth="1"/>
    <col min="8" max="8" width="5.7109375" style="0" bestFit="1" customWidth="1"/>
    <col min="9" max="9" width="4.8515625" style="0" bestFit="1" customWidth="1"/>
    <col min="10" max="10" width="9.28125" style="0" bestFit="1" customWidth="1"/>
    <col min="11" max="11" width="5.421875" style="0" bestFit="1" customWidth="1"/>
    <col min="12" max="12" width="4.8515625" style="0" bestFit="1" customWidth="1"/>
    <col min="13" max="13" width="8.7109375" style="0" bestFit="1" customWidth="1"/>
    <col min="14" max="14" width="4.00390625" style="0" bestFit="1" customWidth="1"/>
  </cols>
  <sheetData>
    <row r="1" spans="1:14" ht="12.75">
      <c r="A1" s="19" t="s">
        <v>53</v>
      </c>
      <c r="B1" s="19" t="s">
        <v>40</v>
      </c>
      <c r="C1" s="19" t="s">
        <v>41</v>
      </c>
      <c r="D1" s="19" t="s">
        <v>42</v>
      </c>
      <c r="E1" s="19" t="s">
        <v>43</v>
      </c>
      <c r="F1" s="19" t="s">
        <v>46</v>
      </c>
      <c r="G1" s="19" t="s">
        <v>44</v>
      </c>
      <c r="H1" s="19" t="s">
        <v>45</v>
      </c>
      <c r="I1" s="19" t="s">
        <v>47</v>
      </c>
      <c r="J1" s="19" t="s">
        <v>54</v>
      </c>
      <c r="K1" s="19" t="s">
        <v>55</v>
      </c>
      <c r="L1" s="19" t="s">
        <v>56</v>
      </c>
      <c r="M1" s="19" t="s">
        <v>57</v>
      </c>
      <c r="N1" s="19" t="s">
        <v>58</v>
      </c>
    </row>
    <row r="2" spans="1:14" ht="33.75">
      <c r="A2" s="19"/>
      <c r="B2" s="14" t="s">
        <v>9</v>
      </c>
      <c r="C2" s="14" t="s">
        <v>59</v>
      </c>
      <c r="D2" s="14" t="s">
        <v>11</v>
      </c>
      <c r="E2" s="14" t="s">
        <v>0</v>
      </c>
      <c r="F2" s="14" t="s">
        <v>1</v>
      </c>
      <c r="G2" s="14" t="s">
        <v>39</v>
      </c>
      <c r="H2" s="14" t="s">
        <v>2</v>
      </c>
      <c r="I2" s="14" t="s">
        <v>3</v>
      </c>
      <c r="J2" s="14" t="s">
        <v>4</v>
      </c>
      <c r="K2" s="14" t="s">
        <v>68</v>
      </c>
      <c r="L2" s="14" t="s">
        <v>6</v>
      </c>
      <c r="M2" s="14" t="s">
        <v>5</v>
      </c>
      <c r="N2" s="15" t="s">
        <v>7</v>
      </c>
    </row>
    <row r="3" spans="1:14" ht="12.75">
      <c r="A3" s="19">
        <v>3</v>
      </c>
      <c r="B3" s="18">
        <v>900000</v>
      </c>
      <c r="C3" s="18">
        <v>150000</v>
      </c>
      <c r="D3" s="18">
        <v>15000</v>
      </c>
      <c r="E3" s="19">
        <v>15</v>
      </c>
      <c r="F3" s="19">
        <v>0</v>
      </c>
      <c r="G3" s="19">
        <v>15</v>
      </c>
      <c r="H3" s="20">
        <f aca="true" t="shared" si="0" ref="H3:H17">((1+F3/100)^G3-(1+E3/100)^G3)/((1+F3/100)-(1+E3/100))*((1/(1+E3/100)^G3))</f>
        <v>5.847370098631093</v>
      </c>
      <c r="I3" s="20">
        <f>((1+E3/100)^G3-1)/((E3/100)*(1+E3/100)^G3)</f>
        <v>5.847370098631091</v>
      </c>
      <c r="J3" s="17">
        <f>(C3*H3)-B3-(D3*I3)</f>
        <v>-110605.03668480237</v>
      </c>
      <c r="K3" s="20">
        <f aca="true" t="shared" si="1" ref="K3:K17">((1+F3/100)^G3-(1+E3/100)^G3)/((1+F3/100)-(1+E3/100))*((E3/100/((1+E3/100)^G3-1)))</f>
        <v>1.0000000000000007</v>
      </c>
      <c r="L3" s="20">
        <f>1/I3</f>
        <v>0.1710170526463011</v>
      </c>
      <c r="M3" s="17">
        <f>(C3*K3)-D3-(B3*L3)</f>
        <v>-18915.3473816709</v>
      </c>
      <c r="N3" s="21">
        <f>(C3*H3)/(B3+D3*I3)</f>
        <v>0.888018775825438</v>
      </c>
    </row>
    <row r="4" spans="1:14" ht="12.75">
      <c r="A4" s="19">
        <v>4</v>
      </c>
      <c r="B4" s="18">
        <v>900000</v>
      </c>
      <c r="C4" s="18">
        <v>150000</v>
      </c>
      <c r="D4" s="18">
        <v>15000</v>
      </c>
      <c r="E4" s="19">
        <v>15</v>
      </c>
      <c r="F4" s="19">
        <v>1</v>
      </c>
      <c r="G4" s="19">
        <v>15</v>
      </c>
      <c r="H4" s="20">
        <f t="shared" si="0"/>
        <v>6.123737984931624</v>
      </c>
      <c r="I4" s="20">
        <f aca="true" t="shared" si="2" ref="I4:I17">((1+E4/100)^G4-1)/((E4/100)*(1+E4/100)^G4)</f>
        <v>5.847370098631091</v>
      </c>
      <c r="J4" s="17">
        <f aca="true" t="shared" si="3" ref="J4:J17">(C4*H4)-B4-(D4*I4)</f>
        <v>-69149.85373972285</v>
      </c>
      <c r="K4" s="20">
        <f t="shared" si="1"/>
        <v>1.0472636213612052</v>
      </c>
      <c r="L4" s="20">
        <f aca="true" t="shared" si="4" ref="L4:L17">1/I4</f>
        <v>0.1710170526463011</v>
      </c>
      <c r="M4" s="17">
        <f aca="true" t="shared" si="5" ref="M4:M17">(C4*K4)-D4-(B4*L4)</f>
        <v>-11825.804177490209</v>
      </c>
      <c r="N4" s="21">
        <f aca="true" t="shared" si="6" ref="N4:N17">(C4*H4)/(B4+D4*I4)</f>
        <v>0.929989759007692</v>
      </c>
    </row>
    <row r="5" spans="1:14" ht="12.75">
      <c r="A5" s="19">
        <v>5</v>
      </c>
      <c r="B5" s="18">
        <v>900000</v>
      </c>
      <c r="C5" s="18">
        <v>150000</v>
      </c>
      <c r="D5" s="18">
        <v>15000</v>
      </c>
      <c r="E5" s="19">
        <v>15</v>
      </c>
      <c r="F5" s="19">
        <v>2</v>
      </c>
      <c r="G5" s="19">
        <v>15</v>
      </c>
      <c r="H5" s="20">
        <f t="shared" si="0"/>
        <v>6.420001564673039</v>
      </c>
      <c r="I5" s="20">
        <f t="shared" si="2"/>
        <v>5.847370098631091</v>
      </c>
      <c r="J5" s="17">
        <f t="shared" si="3"/>
        <v>-24710.316778510445</v>
      </c>
      <c r="K5" s="20">
        <f t="shared" si="1"/>
        <v>1.0979297455750248</v>
      </c>
      <c r="L5" s="20">
        <f t="shared" si="4"/>
        <v>0.1710170526463011</v>
      </c>
      <c r="M5" s="17">
        <f t="shared" si="5"/>
        <v>-4225.885545417288</v>
      </c>
      <c r="N5" s="21">
        <f t="shared" si="6"/>
        <v>0.9749822286078674</v>
      </c>
    </row>
    <row r="6" spans="1:14" ht="12.75">
      <c r="A6" s="19">
        <v>6</v>
      </c>
      <c r="B6" s="18">
        <v>900000</v>
      </c>
      <c r="C6" s="18">
        <v>150000</v>
      </c>
      <c r="D6" s="18">
        <v>15000</v>
      </c>
      <c r="E6" s="19">
        <v>15</v>
      </c>
      <c r="F6" s="19">
        <v>3</v>
      </c>
      <c r="G6" s="19">
        <v>15</v>
      </c>
      <c r="H6" s="20">
        <f t="shared" si="0"/>
        <v>6.737786636418015</v>
      </c>
      <c r="I6" s="20">
        <f t="shared" si="2"/>
        <v>5.847370098631091</v>
      </c>
      <c r="J6" s="17">
        <f t="shared" si="3"/>
        <v>22957.443983235877</v>
      </c>
      <c r="K6" s="20">
        <f t="shared" si="1"/>
        <v>1.1522764119198439</v>
      </c>
      <c r="L6" s="20">
        <f t="shared" si="4"/>
        <v>0.1710170526463011</v>
      </c>
      <c r="M6" s="17">
        <f t="shared" si="5"/>
        <v>3926.114406305598</v>
      </c>
      <c r="N6" s="21">
        <f t="shared" si="6"/>
        <v>1.0232430887255872</v>
      </c>
    </row>
    <row r="7" spans="1:14" ht="12.75">
      <c r="A7" s="19">
        <v>7</v>
      </c>
      <c r="B7" s="18">
        <v>900000</v>
      </c>
      <c r="C7" s="18">
        <v>150000</v>
      </c>
      <c r="D7" s="18">
        <v>15000</v>
      </c>
      <c r="E7" s="19">
        <v>15</v>
      </c>
      <c r="F7" s="19">
        <v>4</v>
      </c>
      <c r="G7" s="19">
        <v>15</v>
      </c>
      <c r="H7" s="20">
        <f t="shared" si="0"/>
        <v>7.078854318243947</v>
      </c>
      <c r="I7" s="20">
        <f t="shared" si="2"/>
        <v>5.847370098631091</v>
      </c>
      <c r="J7" s="17">
        <f t="shared" si="3"/>
        <v>74117.59625712586</v>
      </c>
      <c r="K7" s="20">
        <f t="shared" si="1"/>
        <v>1.210604801618621</v>
      </c>
      <c r="L7" s="20">
        <f t="shared" si="4"/>
        <v>0.1710170526463011</v>
      </c>
      <c r="M7" s="17">
        <f t="shared" si="5"/>
        <v>12675.37286112216</v>
      </c>
      <c r="N7" s="21">
        <f t="shared" si="6"/>
        <v>1.0750397939417646</v>
      </c>
    </row>
    <row r="8" spans="1:14" ht="12.75">
      <c r="A8" s="19">
        <v>8</v>
      </c>
      <c r="B8" s="18">
        <v>900000</v>
      </c>
      <c r="C8" s="18">
        <v>150000</v>
      </c>
      <c r="D8" s="18">
        <v>15000</v>
      </c>
      <c r="E8" s="19">
        <v>15</v>
      </c>
      <c r="F8" s="19">
        <v>5</v>
      </c>
      <c r="G8" s="19">
        <v>15</v>
      </c>
      <c r="H8" s="20">
        <f t="shared" si="0"/>
        <v>7.445111916123735</v>
      </c>
      <c r="I8" s="20">
        <f t="shared" si="2"/>
        <v>5.847370098631091</v>
      </c>
      <c r="J8" s="17">
        <f t="shared" si="3"/>
        <v>129056.23593909376</v>
      </c>
      <c r="K8" s="20">
        <f t="shared" si="1"/>
        <v>1.2732410965173366</v>
      </c>
      <c r="L8" s="20">
        <f t="shared" si="4"/>
        <v>0.1710170526463011</v>
      </c>
      <c r="M8" s="17">
        <f t="shared" si="5"/>
        <v>22070.817095929495</v>
      </c>
      <c r="N8" s="21">
        <f t="shared" si="6"/>
        <v>1.1306619998599627</v>
      </c>
    </row>
    <row r="9" spans="1:14" ht="12.75">
      <c r="A9" s="19">
        <v>9</v>
      </c>
      <c r="B9" s="18">
        <v>900000</v>
      </c>
      <c r="C9" s="18">
        <v>150000</v>
      </c>
      <c r="D9" s="18">
        <v>15000</v>
      </c>
      <c r="E9" s="19">
        <v>15</v>
      </c>
      <c r="F9" s="19">
        <v>6</v>
      </c>
      <c r="G9" s="19">
        <v>15</v>
      </c>
      <c r="H9" s="20">
        <f t="shared" si="0"/>
        <v>7.838624606604255</v>
      </c>
      <c r="I9" s="20">
        <f t="shared" si="2"/>
        <v>5.847370098631091</v>
      </c>
      <c r="J9" s="17">
        <f t="shared" si="3"/>
        <v>188083.13951117184</v>
      </c>
      <c r="K9" s="20">
        <f t="shared" si="1"/>
        <v>1.3405384770222313</v>
      </c>
      <c r="L9" s="20">
        <f t="shared" si="4"/>
        <v>0.1710170526463011</v>
      </c>
      <c r="M9" s="17">
        <f t="shared" si="5"/>
        <v>32165.424171663704</v>
      </c>
      <c r="N9" s="21">
        <f t="shared" si="6"/>
        <v>1.190423337312178</v>
      </c>
    </row>
    <row r="10" spans="1:14" ht="12.75">
      <c r="A10" s="19">
        <v>10</v>
      </c>
      <c r="B10" s="18">
        <v>900000</v>
      </c>
      <c r="C10" s="18">
        <v>150000</v>
      </c>
      <c r="D10" s="18">
        <v>15000</v>
      </c>
      <c r="E10" s="19">
        <v>15</v>
      </c>
      <c r="F10" s="19">
        <v>7</v>
      </c>
      <c r="G10" s="19">
        <v>15</v>
      </c>
      <c r="H10" s="20">
        <f t="shared" si="0"/>
        <v>8.261627989231298</v>
      </c>
      <c r="I10" s="20">
        <f t="shared" si="2"/>
        <v>5.847370098631091</v>
      </c>
      <c r="J10" s="17">
        <f t="shared" si="3"/>
        <v>251533.64690522838</v>
      </c>
      <c r="K10" s="20">
        <f t="shared" si="1"/>
        <v>1.4128792687785237</v>
      </c>
      <c r="L10" s="20">
        <f t="shared" si="4"/>
        <v>0.1710170526463011</v>
      </c>
      <c r="M10" s="17">
        <f t="shared" si="5"/>
        <v>43016.54293510757</v>
      </c>
      <c r="N10" s="21">
        <f t="shared" si="6"/>
        <v>1.254663318649844</v>
      </c>
    </row>
    <row r="11" spans="1:14" ht="12.75">
      <c r="A11" s="19">
        <v>11</v>
      </c>
      <c r="B11" s="18">
        <v>900000</v>
      </c>
      <c r="C11" s="18">
        <v>150000</v>
      </c>
      <c r="D11" s="18">
        <v>15000</v>
      </c>
      <c r="E11" s="19">
        <v>15</v>
      </c>
      <c r="F11" s="19">
        <v>8</v>
      </c>
      <c r="G11" s="19">
        <v>15</v>
      </c>
      <c r="H11" s="20">
        <f t="shared" si="0"/>
        <v>8.716541567519092</v>
      </c>
      <c r="I11" s="20">
        <f t="shared" si="2"/>
        <v>5.847370098631091</v>
      </c>
      <c r="J11" s="17">
        <f t="shared" si="3"/>
        <v>319770.68364839756</v>
      </c>
      <c r="K11" s="20">
        <f t="shared" si="1"/>
        <v>1.4906772481460846</v>
      </c>
      <c r="L11" s="20">
        <f t="shared" si="4"/>
        <v>0.1710170526463011</v>
      </c>
      <c r="M11" s="17">
        <f t="shared" si="5"/>
        <v>54686.2398402417</v>
      </c>
      <c r="N11" s="21">
        <f t="shared" si="6"/>
        <v>1.3237493850495181</v>
      </c>
    </row>
    <row r="12" spans="1:14" ht="12.75">
      <c r="A12" s="19">
        <v>13</v>
      </c>
      <c r="B12" s="18">
        <v>900000</v>
      </c>
      <c r="C12" s="18">
        <v>150000</v>
      </c>
      <c r="D12" s="18">
        <v>15000</v>
      </c>
      <c r="E12" s="19">
        <v>15</v>
      </c>
      <c r="F12" s="19">
        <v>9</v>
      </c>
      <c r="G12" s="19">
        <v>15</v>
      </c>
      <c r="H12" s="20">
        <f t="shared" si="0"/>
        <v>9.205983220787259</v>
      </c>
      <c r="I12" s="20">
        <f t="shared" si="2"/>
        <v>5.847370098631091</v>
      </c>
      <c r="J12" s="17">
        <f t="shared" si="3"/>
        <v>393186.9316386223</v>
      </c>
      <c r="K12" s="20">
        <f t="shared" si="1"/>
        <v>1.5743801171303393</v>
      </c>
      <c r="L12" s="20">
        <f t="shared" si="4"/>
        <v>0.1710170526463011</v>
      </c>
      <c r="M12" s="17">
        <f t="shared" si="5"/>
        <v>67241.6701878799</v>
      </c>
      <c r="N12" s="21">
        <f t="shared" si="6"/>
        <v>1.3980791042979925</v>
      </c>
    </row>
    <row r="13" spans="1:14" ht="12.75">
      <c r="A13" s="19">
        <v>14</v>
      </c>
      <c r="B13" s="18">
        <v>900000</v>
      </c>
      <c r="C13" s="18">
        <v>150000</v>
      </c>
      <c r="D13" s="18">
        <v>15000</v>
      </c>
      <c r="E13" s="19">
        <v>15</v>
      </c>
      <c r="F13" s="19">
        <v>10</v>
      </c>
      <c r="G13" s="19">
        <v>15</v>
      </c>
      <c r="H13" s="20">
        <f t="shared" si="0"/>
        <v>9.73278473289461</v>
      </c>
      <c r="I13" s="20">
        <f t="shared" si="2"/>
        <v>5.847370098631091</v>
      </c>
      <c r="J13" s="17">
        <f t="shared" si="3"/>
        <v>472207.15845472517</v>
      </c>
      <c r="K13" s="20">
        <f t="shared" si="1"/>
        <v>1.6644721590605531</v>
      </c>
      <c r="L13" s="20">
        <f t="shared" si="4"/>
        <v>0.1710170526463011</v>
      </c>
      <c r="M13" s="17">
        <f t="shared" si="5"/>
        <v>80755.47647741198</v>
      </c>
      <c r="N13" s="21">
        <f t="shared" si="6"/>
        <v>1.4780825290844752</v>
      </c>
    </row>
    <row r="14" spans="1:14" ht="12.75">
      <c r="A14" s="19">
        <v>15</v>
      </c>
      <c r="B14" s="18">
        <v>900000</v>
      </c>
      <c r="C14" s="18">
        <v>150000</v>
      </c>
      <c r="D14" s="18">
        <v>15000</v>
      </c>
      <c r="E14" s="19">
        <v>15</v>
      </c>
      <c r="F14" s="19">
        <v>11</v>
      </c>
      <c r="G14" s="19">
        <v>15</v>
      </c>
      <c r="H14" s="20">
        <f t="shared" si="0"/>
        <v>10.30000844779695</v>
      </c>
      <c r="I14" s="20">
        <f t="shared" si="2"/>
        <v>5.847370098631091</v>
      </c>
      <c r="J14" s="17">
        <f t="shared" si="3"/>
        <v>557290.715690076</v>
      </c>
      <c r="K14" s="20">
        <f t="shared" si="1"/>
        <v>1.761477086974237</v>
      </c>
      <c r="L14" s="20">
        <f t="shared" si="4"/>
        <v>0.1710170526463011</v>
      </c>
      <c r="M14" s="17">
        <f t="shared" si="5"/>
        <v>95306.2156644646</v>
      </c>
      <c r="N14" s="21">
        <f t="shared" si="6"/>
        <v>1.5642247264194196</v>
      </c>
    </row>
    <row r="15" spans="1:14" ht="12.75">
      <c r="A15" s="19">
        <v>16</v>
      </c>
      <c r="B15" s="18">
        <v>900000</v>
      </c>
      <c r="C15" s="18">
        <v>150000</v>
      </c>
      <c r="D15" s="18">
        <v>15000</v>
      </c>
      <c r="E15" s="19">
        <v>15</v>
      </c>
      <c r="F15" s="19">
        <v>12</v>
      </c>
      <c r="G15" s="19">
        <v>15</v>
      </c>
      <c r="H15" s="20">
        <f t="shared" si="0"/>
        <v>10.9109651259517</v>
      </c>
      <c r="I15" s="20">
        <f t="shared" si="2"/>
        <v>5.847370098631091</v>
      </c>
      <c r="J15" s="17">
        <f t="shared" si="3"/>
        <v>648934.2174132887</v>
      </c>
      <c r="K15" s="20">
        <f t="shared" si="1"/>
        <v>1.8659610973668375</v>
      </c>
      <c r="L15" s="20">
        <f t="shared" si="4"/>
        <v>0.1710170526463011</v>
      </c>
      <c r="M15" s="17">
        <f t="shared" si="5"/>
        <v>110978.81722335462</v>
      </c>
      <c r="N15" s="21">
        <f t="shared" si="6"/>
        <v>1.6570084894215888</v>
      </c>
    </row>
    <row r="16" spans="1:14" ht="12.75">
      <c r="A16" s="19">
        <v>17</v>
      </c>
      <c r="B16" s="18">
        <v>900000</v>
      </c>
      <c r="C16" s="18">
        <v>150000</v>
      </c>
      <c r="D16" s="18">
        <v>15000</v>
      </c>
      <c r="E16" s="19">
        <v>15</v>
      </c>
      <c r="F16" s="19">
        <v>13</v>
      </c>
      <c r="G16" s="19">
        <v>15</v>
      </c>
      <c r="H16" s="20">
        <f t="shared" si="0"/>
        <v>11.569233079895394</v>
      </c>
      <c r="I16" s="20">
        <f t="shared" si="2"/>
        <v>5.847370098631091</v>
      </c>
      <c r="J16" s="17">
        <f t="shared" si="3"/>
        <v>747674.4105048428</v>
      </c>
      <c r="K16" s="20">
        <f t="shared" si="1"/>
        <v>1.978536142701799</v>
      </c>
      <c r="L16" s="20">
        <f t="shared" si="4"/>
        <v>0.1710170526463011</v>
      </c>
      <c r="M16" s="17">
        <f t="shared" si="5"/>
        <v>127865.07402359883</v>
      </c>
      <c r="N16" s="21">
        <f t="shared" si="6"/>
        <v>1.7569772433684345</v>
      </c>
    </row>
    <row r="17" spans="1:14" ht="12.75">
      <c r="A17" s="19">
        <v>18</v>
      </c>
      <c r="B17" s="18">
        <v>900000</v>
      </c>
      <c r="C17" s="18">
        <v>150000</v>
      </c>
      <c r="D17" s="18">
        <v>15000</v>
      </c>
      <c r="E17" s="19">
        <v>15</v>
      </c>
      <c r="F17" s="19">
        <v>14</v>
      </c>
      <c r="G17" s="19">
        <v>15</v>
      </c>
      <c r="H17" s="20">
        <f t="shared" si="0"/>
        <v>12.278678671839014</v>
      </c>
      <c r="I17" s="20">
        <f t="shared" si="2"/>
        <v>5.847370098631091</v>
      </c>
      <c r="J17" s="17">
        <f t="shared" si="3"/>
        <v>854091.2492963857</v>
      </c>
      <c r="K17" s="20">
        <f t="shared" si="1"/>
        <v>2.0998634368489073</v>
      </c>
      <c r="L17" s="20">
        <f t="shared" si="4"/>
        <v>0.1710170526463011</v>
      </c>
      <c r="M17" s="17">
        <f t="shared" si="5"/>
        <v>146064.1681456651</v>
      </c>
      <c r="N17" s="21">
        <f t="shared" si="6"/>
        <v>1.8647181585911623</v>
      </c>
    </row>
  </sheetData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Heber Pimentel Gomes</dc:creator>
  <cp:keywords/>
  <dc:description/>
  <cp:lastModifiedBy>heber</cp:lastModifiedBy>
  <cp:lastPrinted>2005-04-03T11:43:28Z</cp:lastPrinted>
  <dcterms:created xsi:type="dcterms:W3CDTF">2004-08-20T23:15:30Z</dcterms:created>
  <dcterms:modified xsi:type="dcterms:W3CDTF">2005-11-21T13:57:38Z</dcterms:modified>
  <cp:category/>
  <cp:version/>
  <cp:contentType/>
  <cp:contentStatus/>
</cp:coreProperties>
</file>