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63">
      <text>
        <t xml:space="preserve">Ao efetuar as medidas de cadeiras e carteiras constatamos as seguintes dimensões aproximadas:
-Cadeiras: 0.50m x 0.50m a 0.60m x 0.60m
-Carteiras: 0.65m x 0.65m
Para efeito de padronização decidiu-se adotar a maior dimensão, 0.65m x 0.65m.
Assim considerando as recomendações de biossegurança do MEC e/ou da UFPB teremos:
a) MEC  
Nas áreas comuns e refeitórios o distanciamento social deverá ser no mínimo 1.0m, recomenda-se marcação dos lugares. (Protocolo Biosseguraça, MEC, item 4.2.2, p.16, maio/2021).
Para salas de aula e auditórios o distanciamento entre mesas e cadeiras/carteiras será no mínimo, 1.0m. (Protocolo Biosseguraça, MEC, item 4.2.2.1, p.16-17, maio/2021).
Logo, 1+0.65 =1.65m, então a distância do centro de uma cadeira/carteira ao centro da outra será 1.65m; ou, considerando um quadrado de 1.65m x1.65m = 2.7 m2, a cadeira/carteira deverá estar no centro do quadrado; poder-se-a elaborar outros arranjos, desde que seja mantido o distanciamento mínimo de 1.0m. 
b) UFPB
Considerando-se o plano de biossegurança da UFPB o distanciamento padronizado recomendado é de 1.50m em todas as direções.  (Plano de biossegurança, UFPB, p.16-23, 2020).
Então a distância do centro de uma cadeira/carteira ao centro da outra será 1.50m; ou, considerando um quadrado de 1.50m x1.50m = 2.3 m2, a cadeira/carteira deverá estar no centro do quadrado; poder-se-a elaborar outros arranjos, desde que seja mantido o distanciamento mínimo de 1.5m, de eixo(centro) a eixo(centro).
c) Análise ergometrica x biossegurança
Analisando as recomendações e, considerando a NBR 13.377/1995 que dispões sobre as medidas do do corpo humano para vestuário - padrões de referência, nos remeteu à medida média - de ombro a ombro - de uma pessoa adulta do sexo feminino é 36cm (0.36m) e do sexo masculino é 41cm (0.41m). Logo,  considerando a maior dimensão (0.41m), pôde-se observar que o distanciamento social mínimo entre pessoas sentadas nas cadeiras/carteiras será igual ou maior que 1.0m, recomendado pela OMS e referenciado pelo MEC.
MEC* 1.65 - 0.41 = 1.24m
*Permite menor quantidade de pessoas sentadas e maior quantidade de pessoas em pé.
UFPB** 1.50 - 0.41 = 1.09m
**Permite maior quantidade de pessoas sentadas e nenor quantidade de pessoas em pé.</t>
      </text>
    </comment>
    <comment authorId="0" ref="I63">
      <text>
        <t xml:space="preserve">OBSERVAÇÕES:
a) Se pelo plano de Biossegurança da UFPB, item 2.1,, digite 2.30 (apenas números separados por ponto);
b) Se pelo plano de Biossegurança do MEC, item 4.1.2, digite 2.70 (apenas números separados por ponto).</t>
      </text>
    </comment>
    <comment authorId="0" ref="A64">
      <text>
        <t xml:space="preserve">Calculado em função da área de piso ocupada por móveis e equipamentos, considerando a área média dos mesmos nos ambientes administrativos, laboratórios e biblioteca storial do CCSA. Chegando ao valor médio de 30%, equivalente ao fator de 0.30.</t>
      </text>
    </comment>
    <comment authorId="0" ref="E64">
      <text>
        <t xml:space="preserve">No lay out dos ambientes administrativos, biblioteca e laboratórios, recomenda-se adotar arranjos considerando móveis com área menor do que 2.3m2 (UFPB) ou 2.7m2 (MEC) inseridos no respectivo quadrado. Ex.: um birô de 0.70m x 1.20m + 1 cadeira, totalizará ~1.3m2. Neste caso observe que o conjunto de móveis estará circunscrito dentro dos limites das áreas especificadas, consequentemente são menores do que as dimensões lineares dos quadrados.
Observando a distância mínima de 1.0m entre cadeiras.</t>
      </text>
    </comment>
  </commentList>
</comments>
</file>

<file path=xl/sharedStrings.xml><?xml version="1.0" encoding="utf-8"?>
<sst xmlns="http://schemas.openxmlformats.org/spreadsheetml/2006/main" count="316" uniqueCount="204">
  <si>
    <t>UNIVERSIDADE FEDERAL DA PARAÍBA - UFPB   /   CENTRO DE CIÊNCIAS SOCIAIS APLICADAS - CCSA</t>
  </si>
  <si>
    <t>PLANILHA COM INFORMAÇÕES DOS AMBIENTES DO CCSA E SUAS RESPECTIVAS TAXAS DE OCUPAÇÃO NA RETOMADA DAS ATIVIDADES PRESENCIAIS - 2021</t>
  </si>
  <si>
    <t>BLOCO PÓS-GRADUAÇÃO (ANTIGO)</t>
  </si>
  <si>
    <t>OCUPAÇÃO MÁXIMA (PESSOAS)</t>
  </si>
  <si>
    <r>
      <rPr>
        <rFont val="Calibri"/>
        <b/>
        <color rgb="FFFF0000"/>
        <sz val="11.0"/>
      </rPr>
      <t>ATENÇÃO!</t>
    </r>
    <r>
      <rPr>
        <rFont val="Calibri"/>
        <b/>
        <color rgb="FF0070C0"/>
        <sz val="11.0"/>
      </rPr>
      <t xml:space="preserve"> NÃO DIGITAR NAS CÉLULAS COLORIDAS NEM DE ÁREA, POIS AS MESMAS CONTÉM FÓRMULAS DE CÁLCULOS, EXCETO AS VERMELHAS.</t>
    </r>
  </si>
  <si>
    <t>BLOCO 3</t>
  </si>
  <si>
    <r>
      <rPr>
        <rFont val="Calibri"/>
        <b/>
        <color rgb="FFFF0000"/>
        <sz val="11.0"/>
      </rPr>
      <t>ATENÇÃO!</t>
    </r>
    <r>
      <rPr>
        <rFont val="Calibri"/>
        <b/>
        <color rgb="FF0070C0"/>
        <sz val="11.0"/>
      </rPr>
      <t xml:space="preserve"> NÃO DIGITAR NAS CÉLULAS COLORIDAS NEM DE ÁREA, POIS AS MESMAS CONTÉM FÓRMULAS DE CÁLCULOS, EXCETO AS VERMELHAS.</t>
    </r>
  </si>
  <si>
    <t>BLOCO DFC / DCI</t>
  </si>
  <si>
    <t>TOTAL</t>
  </si>
  <si>
    <t>Amb.</t>
  </si>
  <si>
    <t>TIPO DE USO</t>
  </si>
  <si>
    <t>Dimensões</t>
  </si>
  <si>
    <t>Área     (m2)</t>
  </si>
  <si>
    <t>COR DA BANDEIRA</t>
  </si>
  <si>
    <t>comp. (m)</t>
  </si>
  <si>
    <t>larg. (m)</t>
  </si>
  <si>
    <t>Vermelha 0**</t>
  </si>
  <si>
    <t>Laranja 30%</t>
  </si>
  <si>
    <t>Amarela 60%</t>
  </si>
  <si>
    <t>Verde 100%</t>
  </si>
  <si>
    <t>SL 2 AULA</t>
  </si>
  <si>
    <t>SL 220 AULA</t>
  </si>
  <si>
    <t>1*</t>
  </si>
  <si>
    <t>DCI 1 Recepção</t>
  </si>
  <si>
    <t>Terceiros</t>
  </si>
  <si>
    <t>SL 4 AULA</t>
  </si>
  <si>
    <t>SL 219 AULA</t>
  </si>
  <si>
    <t>DCI 2 Chefia</t>
  </si>
  <si>
    <t>SL 6 AULA</t>
  </si>
  <si>
    <t>SL 218 AULA</t>
  </si>
  <si>
    <t>DCI 3 Sl. Prof.</t>
  </si>
  <si>
    <t>SL 8 AULA</t>
  </si>
  <si>
    <t>SL OPPA</t>
  </si>
  <si>
    <t>4*</t>
  </si>
  <si>
    <t>PPGCI 1 Secret.</t>
  </si>
  <si>
    <t>SL 1 AULA</t>
  </si>
  <si>
    <t>SL 229 AULA</t>
  </si>
  <si>
    <t>PPGCI 2 Coord.</t>
  </si>
  <si>
    <t>Cadastrados no CCSA</t>
  </si>
  <si>
    <t>SL 3 AULA</t>
  </si>
  <si>
    <t>SL 228 AULA</t>
  </si>
  <si>
    <t>PPGCI 3 Arquivo</t>
  </si>
  <si>
    <t>SL 5 AULA</t>
  </si>
  <si>
    <t>SL 227 AULA</t>
  </si>
  <si>
    <t>7*</t>
  </si>
  <si>
    <t>BIB 1 Secretaria</t>
  </si>
  <si>
    <t>T</t>
  </si>
  <si>
    <t>SL 7 AULA</t>
  </si>
  <si>
    <t>SL 226 AULA</t>
  </si>
  <si>
    <t>BIB 2 Arquivo</t>
  </si>
  <si>
    <t>PPGCI I</t>
  </si>
  <si>
    <t>SL 225 AULA</t>
  </si>
  <si>
    <t>BIB 3 Copa</t>
  </si>
  <si>
    <t>PPGCI II</t>
  </si>
  <si>
    <t>SL 224 AULA</t>
  </si>
  <si>
    <t>BIB 4 Coord.</t>
  </si>
  <si>
    <t>P</t>
  </si>
  <si>
    <t>PPGCI III</t>
  </si>
  <si>
    <t>SL 223 AULA</t>
  </si>
  <si>
    <t>11*</t>
  </si>
  <si>
    <t>BIB 5 Lab. Info.</t>
  </si>
  <si>
    <t>LEGO LAB</t>
  </si>
  <si>
    <t>SL 222 AULA</t>
  </si>
  <si>
    <t>PPGCI 5 Revista</t>
  </si>
  <si>
    <t>LEGO COORD</t>
  </si>
  <si>
    <t>SL 221 AULA</t>
  </si>
  <si>
    <t>PPGCI 4</t>
  </si>
  <si>
    <t>ESP. GP</t>
  </si>
  <si>
    <t>14*</t>
  </si>
  <si>
    <t>LAB. CONS. REST.</t>
  </si>
  <si>
    <t>PPGCC 1</t>
  </si>
  <si>
    <t>E</t>
  </si>
  <si>
    <t>PPGCI</t>
  </si>
  <si>
    <t>15*</t>
  </si>
  <si>
    <t>ARQ. ESCOLA</t>
  </si>
  <si>
    <t>Arq./Bib. Escola</t>
  </si>
  <si>
    <t>SL. AÇÕES</t>
  </si>
  <si>
    <t>SL 213 AULA</t>
  </si>
  <si>
    <t>C. Atuariais</t>
  </si>
  <si>
    <t>PPGE</t>
  </si>
  <si>
    <t>PPGCC I</t>
  </si>
  <si>
    <t>BLOCO A</t>
  </si>
  <si>
    <t>C. Cont. 1 Coord.</t>
  </si>
  <si>
    <t>PPGCC II</t>
  </si>
  <si>
    <t>19*</t>
  </si>
  <si>
    <t>C. Cont. 2 Recep.</t>
  </si>
  <si>
    <t>Dimensões dos ambientes obtidas no Relatório da Comissão de Lay Out do CCSA/2016.</t>
  </si>
  <si>
    <t>20*</t>
  </si>
  <si>
    <t>DFC 1 Recepção</t>
  </si>
  <si>
    <t>Verde</t>
  </si>
  <si>
    <t>BLOCO 1</t>
  </si>
  <si>
    <t>CCSA 202 AULA</t>
  </si>
  <si>
    <t>DFC 2 Chefia</t>
  </si>
  <si>
    <t>CCSA 204 AULA</t>
  </si>
  <si>
    <t>DFC 3 Sl. Prof.</t>
  </si>
  <si>
    <t>CCSA 206 AULA</t>
  </si>
  <si>
    <t>CA G. PUB.</t>
  </si>
  <si>
    <t>CCSA 208 AULA</t>
  </si>
  <si>
    <t>BLOCO DA / DE</t>
  </si>
  <si>
    <t>CCSA 210 AULA</t>
  </si>
  <si>
    <t>CA C. CONT.</t>
  </si>
  <si>
    <t>CCSA 209 LAPE</t>
  </si>
  <si>
    <t>CA BIBLIOT.</t>
  </si>
  <si>
    <t>CCSA 207 AULA</t>
  </si>
  <si>
    <t>CA 1 Recepção</t>
  </si>
  <si>
    <t>Amarela</t>
  </si>
  <si>
    <t>CA ARQUIV.</t>
  </si>
  <si>
    <t>CCSA 205 AULA</t>
  </si>
  <si>
    <t>2*</t>
  </si>
  <si>
    <t>CA 2 Secretaria</t>
  </si>
  <si>
    <t>CA R. INTER.</t>
  </si>
  <si>
    <t>CCSA 203 AULA</t>
  </si>
  <si>
    <t>CA 3 Sl. Coord.</t>
  </si>
  <si>
    <t>CCSA 201 AULA</t>
  </si>
  <si>
    <t xml:space="preserve">DA 1 Sl. Prof. </t>
  </si>
  <si>
    <t>CA ADM.</t>
  </si>
  <si>
    <t>DA 2 Chefia</t>
  </si>
  <si>
    <t>CA ECO.</t>
  </si>
  <si>
    <t>BLOCO B</t>
  </si>
  <si>
    <t>DA 3 Secretaria</t>
  </si>
  <si>
    <t>CA C. ATUAR.</t>
  </si>
  <si>
    <t>PPGA 4</t>
  </si>
  <si>
    <t>EJ ADM 1</t>
  </si>
  <si>
    <t>PPGA 3</t>
  </si>
  <si>
    <t>Laranja</t>
  </si>
  <si>
    <t>EJ ADM 2</t>
  </si>
  <si>
    <t>CCSA 101 PPGCI</t>
  </si>
  <si>
    <t>PPGA 2</t>
  </si>
  <si>
    <t>CCSA 103 G. PUB.</t>
  </si>
  <si>
    <t>PPGA 1</t>
  </si>
  <si>
    <t>BLOCO 2</t>
  </si>
  <si>
    <t>SL. VÍDEO</t>
  </si>
  <si>
    <t>Sl. Reuniões</t>
  </si>
  <si>
    <t>LAB. CONTAB. I</t>
  </si>
  <si>
    <t>Sl. Diretor CCSA</t>
  </si>
  <si>
    <t>5*</t>
  </si>
  <si>
    <t>LAB. CONTAB. II</t>
  </si>
  <si>
    <t>WC Diretoria</t>
  </si>
  <si>
    <t>BIB.  SETORIAL</t>
  </si>
  <si>
    <t>6*</t>
  </si>
  <si>
    <t>SEC. NCA</t>
  </si>
  <si>
    <t>Sl. Vice-Diretor</t>
  </si>
  <si>
    <t>Vermelha</t>
  </si>
  <si>
    <t>SL 235 LIVRE</t>
  </si>
  <si>
    <t>GAPPE</t>
  </si>
  <si>
    <t>Secretaria/Rec.</t>
  </si>
  <si>
    <t>SL 230 AULA</t>
  </si>
  <si>
    <t>AUDIT. AZUL</t>
  </si>
  <si>
    <t>St. Financeiro</t>
  </si>
  <si>
    <t>SL 232 AULA</t>
  </si>
  <si>
    <t>9*</t>
  </si>
  <si>
    <t>LAB. INFO</t>
  </si>
  <si>
    <t>St. Meios</t>
  </si>
  <si>
    <t>SL 232B AULA</t>
  </si>
  <si>
    <t>10*</t>
  </si>
  <si>
    <t>NUCLEO INFO I</t>
  </si>
  <si>
    <t>DE 1 Chefia</t>
  </si>
  <si>
    <t>FLUXO DE PESSOAS NO CCSA POR BANDEIRA</t>
  </si>
  <si>
    <t>SL 234 AULA</t>
  </si>
  <si>
    <t>RI COORD/DEPT.</t>
  </si>
  <si>
    <t>DE 2 Recepção</t>
  </si>
  <si>
    <t>SL 233 AULA</t>
  </si>
  <si>
    <t>CE 1 Recepção</t>
  </si>
  <si>
    <t>AMB 77</t>
  </si>
  <si>
    <t>BLOCO C</t>
  </si>
  <si>
    <t>CE 2 Coord.</t>
  </si>
  <si>
    <t>AMB 78</t>
  </si>
  <si>
    <t>CE 3 Sl. Prof.</t>
  </si>
  <si>
    <t>AMB 75</t>
  </si>
  <si>
    <t>PPGE 1 Coord.</t>
  </si>
  <si>
    <t>AMB 76</t>
  </si>
  <si>
    <t>ALMOXARIF. I</t>
  </si>
  <si>
    <t>24*</t>
  </si>
  <si>
    <t>PPGE 2 Secret.</t>
  </si>
  <si>
    <t>AMB 74</t>
  </si>
  <si>
    <t>25*</t>
  </si>
  <si>
    <t>Setor RH</t>
  </si>
  <si>
    <t>AMB 73</t>
  </si>
  <si>
    <t>MEDIDAS DE PROTEÇÃO INDIVIDUAL E COLETIVA:</t>
  </si>
  <si>
    <t>LAB MIDIAS D.</t>
  </si>
  <si>
    <t>Lave as mãos, com água e sabão ou álcool a 70%;</t>
  </si>
  <si>
    <t>SL LIVRE</t>
  </si>
  <si>
    <t>SL 1</t>
  </si>
  <si>
    <t>Uso obrigatório de máscaras faciais;</t>
  </si>
  <si>
    <t>16*</t>
  </si>
  <si>
    <t>LAB ARQUIV.</t>
  </si>
  <si>
    <t>SL 2</t>
  </si>
  <si>
    <t>Uso de garrafa ou copo próprio para beber água;</t>
  </si>
  <si>
    <t>17*</t>
  </si>
  <si>
    <t>LAB ARQ. INFO</t>
  </si>
  <si>
    <t>SL 3</t>
  </si>
  <si>
    <t>Não compartilhar objetos pessoais;</t>
  </si>
  <si>
    <t>Ocupação máxima dimensionda conforme Plano de Biossegurança MEC e/ou UFPB</t>
  </si>
  <si>
    <t>SL 4</t>
  </si>
  <si>
    <t>Automonitoramento da temperatura e condições de saúde;</t>
  </si>
  <si>
    <t>Carteiras ou cadeiras ao centro do quadrado de 1.65x1.65m (MEC) ou 1.5mx1.5m (UFPB) m2</t>
  </si>
  <si>
    <t>SL LIMPEZA</t>
  </si>
  <si>
    <t>Priorizar a biossegurança em todos os procedimentos;</t>
  </si>
  <si>
    <t>*Fator de ocupação do mobiliário (méd.)</t>
  </si>
  <si>
    <t>Ambientes Administ. , Bibliot. e Labs.:</t>
  </si>
  <si>
    <t>XEROX</t>
  </si>
  <si>
    <t>Colaborar com os procedimentos de limpeza na UFPB.</t>
  </si>
  <si>
    <t>**Na bandeira vermelha só é permitido o funcionamento de serviços essenciais.</t>
  </si>
  <si>
    <t>Elaboração: Comissão de Biossegurança CCSA/UFPB, abril/2021.    Total 142 ambientes, não estão incluídos os banheiros, o bloco de ambientes dos professores nem o novo bloco da pós-graduação do CCSA, apresentados em documenotos à parte.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</si>
</sst>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11.0"/>
      <color rgb="FF000000"/>
      <name val="Arial"/>
    </font>
    <font/>
    <font>
      <b/>
      <sz val="11.0"/>
      <color rgb="FF0070C0"/>
      <name val="Calibri"/>
    </font>
    <font>
      <b/>
      <sz val="11.0"/>
      <name val="Calibri"/>
    </font>
    <font>
      <b/>
      <sz val="11.0"/>
      <color rgb="FF000000"/>
      <name val="Calibri"/>
    </font>
    <font>
      <sz val="11.0"/>
      <name val="Calibri"/>
    </font>
    <font>
      <b/>
      <u/>
      <sz val="11.0"/>
      <color rgb="FF000000"/>
      <name val="Calibri"/>
    </font>
    <font>
      <sz val="10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center" vertical="center"/>
    </xf>
    <xf borderId="0" fillId="0" fontId="3" numFmtId="0" xfId="0" applyAlignment="1" applyFont="1">
      <alignment horizontal="center" textRotation="90" vertical="center"/>
    </xf>
    <xf borderId="4" fillId="0" fontId="1" numFmtId="0" xfId="0" applyAlignment="1" applyBorder="1" applyFont="1">
      <alignment horizontal="center" textRotation="90" vertical="center"/>
    </xf>
    <xf borderId="5" fillId="0" fontId="1" numFmtId="0" xfId="0" applyAlignment="1" applyBorder="1" applyFont="1">
      <alignment horizontal="center" textRotation="90" vertical="center"/>
    </xf>
    <xf borderId="5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1" numFmtId="0" xfId="0" applyAlignment="1" applyBorder="1" applyFont="1">
      <alignment horizontal="center" shrinkToFit="0" vertical="center" wrapText="1"/>
    </xf>
    <xf borderId="9" fillId="2" fontId="1" numFmtId="0" xfId="0" applyAlignment="1" applyBorder="1" applyFill="1" applyFont="1">
      <alignment horizontal="center" shrinkToFit="0" vertical="center" wrapText="1"/>
    </xf>
    <xf borderId="9" fillId="3" fontId="1" numFmtId="9" xfId="0" applyAlignment="1" applyBorder="1" applyFill="1" applyFont="1" applyNumberFormat="1">
      <alignment horizontal="center" shrinkToFit="0" vertical="center" wrapText="1"/>
    </xf>
    <xf borderId="9" fillId="4" fontId="1" numFmtId="9" xfId="0" applyAlignment="1" applyBorder="1" applyFill="1" applyFont="1" applyNumberFormat="1">
      <alignment horizontal="center" shrinkToFit="0" vertical="center" wrapText="1"/>
    </xf>
    <xf borderId="9" fillId="5" fontId="1" numFmtId="9" xfId="0" applyAlignment="1" applyBorder="1" applyFill="1" applyFont="1" applyNumberFormat="1">
      <alignment horizontal="center" shrinkToFit="0" vertical="center" wrapText="1"/>
    </xf>
    <xf borderId="10" fillId="5" fontId="1" numFmtId="9" xfId="0" applyAlignment="1" applyBorder="1" applyFont="1" applyNumberFormat="1">
      <alignment horizontal="center" shrinkToFit="0" vertical="center" wrapText="1"/>
    </xf>
    <xf borderId="11" fillId="0" fontId="2" numFmtId="0" xfId="0" applyBorder="1" applyFont="1"/>
    <xf borderId="9" fillId="0" fontId="0" numFmtId="0" xfId="0" applyAlignment="1" applyBorder="1" applyFont="1">
      <alignment horizontal="center" vertical="center"/>
    </xf>
    <xf borderId="9" fillId="0" fontId="0" numFmtId="0" xfId="0" applyAlignment="1" applyBorder="1" applyFont="1">
      <alignment vertical="center"/>
    </xf>
    <xf borderId="9" fillId="0" fontId="0" numFmtId="4" xfId="0" applyAlignment="1" applyBorder="1" applyFont="1" applyNumberFormat="1">
      <alignment horizontal="right" vertical="center"/>
    </xf>
    <xf borderId="9" fillId="0" fontId="0" numFmtId="4" xfId="0" applyAlignment="1" applyBorder="1" applyFont="1" applyNumberFormat="1">
      <alignment vertical="center"/>
    </xf>
    <xf borderId="9" fillId="2" fontId="4" numFmtId="0" xfId="0" applyAlignment="1" applyBorder="1" applyFont="1">
      <alignment horizontal="center" vertical="center"/>
    </xf>
    <xf borderId="9" fillId="3" fontId="4" numFmtId="1" xfId="0" applyAlignment="1" applyBorder="1" applyFont="1" applyNumberFormat="1">
      <alignment horizontal="center" vertical="center"/>
    </xf>
    <xf borderId="9" fillId="4" fontId="4" numFmtId="1" xfId="0" applyAlignment="1" applyBorder="1" applyFont="1" applyNumberFormat="1">
      <alignment horizontal="center" vertical="center"/>
    </xf>
    <xf borderId="9" fillId="5" fontId="4" numFmtId="1" xfId="0" applyAlignment="1" applyBorder="1" applyFont="1" applyNumberFormat="1">
      <alignment horizontal="center" vertical="center"/>
    </xf>
    <xf borderId="9" fillId="6" fontId="0" numFmtId="0" xfId="0" applyAlignment="1" applyBorder="1" applyFill="1" applyFont="1">
      <alignment horizontal="center" vertical="center"/>
    </xf>
    <xf borderId="9" fillId="6" fontId="0" numFmtId="0" xfId="0" applyAlignment="1" applyBorder="1" applyFont="1">
      <alignment vertical="center"/>
    </xf>
    <xf borderId="9" fillId="6" fontId="0" numFmtId="4" xfId="0" applyAlignment="1" applyBorder="1" applyFont="1" applyNumberFormat="1">
      <alignment horizontal="right" vertical="center"/>
    </xf>
    <xf borderId="9" fillId="6" fontId="0" numFmtId="4" xfId="0" applyAlignment="1" applyBorder="1" applyFont="1" applyNumberFormat="1">
      <alignment vertical="center"/>
    </xf>
    <xf borderId="10" fillId="5" fontId="4" numFmtId="1" xfId="0" applyAlignment="1" applyBorder="1" applyFont="1" applyNumberFormat="1">
      <alignment horizontal="center" vertical="center"/>
    </xf>
    <xf borderId="9" fillId="0" fontId="1" numFmtId="0" xfId="0" applyAlignment="1" applyBorder="1" applyFont="1">
      <alignment textRotation="90" vertical="center"/>
    </xf>
    <xf borderId="7" fillId="0" fontId="1" numFmtId="0" xfId="0" applyAlignment="1" applyBorder="1" applyFont="1">
      <alignment horizontal="center" textRotation="90" vertical="center"/>
    </xf>
    <xf borderId="12" fillId="0" fontId="0" numFmtId="0" xfId="0" applyBorder="1" applyFont="1"/>
    <xf borderId="3" fillId="0" fontId="1" numFmtId="0" xfId="0" applyAlignment="1" applyBorder="1" applyFont="1">
      <alignment textRotation="90" vertical="center"/>
    </xf>
    <xf borderId="5" fillId="5" fontId="1" numFmtId="1" xfId="0" applyAlignment="1" applyBorder="1" applyFont="1" applyNumberFormat="1">
      <alignment horizontal="center" textRotation="90" vertical="center"/>
    </xf>
    <xf borderId="2" fillId="0" fontId="5" numFmtId="0" xfId="0" applyAlignment="1" applyBorder="1" applyFont="1">
      <alignment horizontal="left" vertical="center"/>
    </xf>
    <xf borderId="5" fillId="5" fontId="1" numFmtId="0" xfId="0" applyAlignment="1" applyBorder="1" applyFont="1">
      <alignment horizontal="center" textRotation="90" vertical="center"/>
    </xf>
    <xf borderId="13" fillId="0" fontId="2" numFmtId="0" xfId="0" applyBorder="1" applyFont="1"/>
    <xf borderId="5" fillId="4" fontId="1" numFmtId="1" xfId="0" applyAlignment="1" applyBorder="1" applyFont="1" applyNumberFormat="1">
      <alignment horizontal="center" textRotation="90" vertical="center"/>
    </xf>
    <xf borderId="5" fillId="4" fontId="1" numFmtId="0" xfId="0" applyAlignment="1" applyBorder="1" applyFont="1">
      <alignment horizontal="center" textRotation="90" vertical="center"/>
    </xf>
    <xf borderId="5" fillId="0" fontId="0" numFmtId="0" xfId="0" applyAlignment="1" applyBorder="1" applyFont="1">
      <alignment horizontal="center" vertical="center"/>
    </xf>
    <xf borderId="5" fillId="0" fontId="0" numFmtId="4" xfId="0" applyAlignment="1" applyBorder="1" applyFont="1" applyNumberFormat="1">
      <alignment horizontal="right" vertical="center"/>
    </xf>
    <xf borderId="14" fillId="2" fontId="4" numFmtId="0" xfId="0" applyAlignment="1" applyBorder="1" applyFont="1">
      <alignment horizontal="center" vertical="center"/>
    </xf>
    <xf borderId="2" fillId="0" fontId="0" numFmtId="0" xfId="0" applyAlignment="1" applyBorder="1" applyFont="1">
      <alignment horizontal="center" vertical="center"/>
    </xf>
    <xf borderId="2" fillId="0" fontId="0" numFmtId="0" xfId="0" applyAlignment="1" applyBorder="1" applyFont="1">
      <alignment vertical="center"/>
    </xf>
    <xf borderId="2" fillId="0" fontId="0" numFmtId="4" xfId="0" applyAlignment="1" applyBorder="1" applyFont="1" applyNumberFormat="1">
      <alignment horizontal="right" vertical="center"/>
    </xf>
    <xf borderId="2" fillId="0" fontId="0" numFmtId="4" xfId="0" applyAlignment="1" applyBorder="1" applyFont="1" applyNumberFormat="1">
      <alignment vertical="center"/>
    </xf>
    <xf borderId="2" fillId="0" fontId="4" numFmtId="0" xfId="0" applyAlignment="1" applyBorder="1" applyFont="1">
      <alignment horizontal="center" vertical="center"/>
    </xf>
    <xf borderId="2" fillId="0" fontId="4" numFmtId="1" xfId="0" applyAlignment="1" applyBorder="1" applyFont="1" applyNumberFormat="1">
      <alignment horizontal="center" vertical="center"/>
    </xf>
    <xf borderId="3" fillId="0" fontId="1" numFmtId="0" xfId="0" applyBorder="1" applyFont="1"/>
    <xf borderId="15" fillId="0" fontId="1" numFmtId="0" xfId="0" applyAlignment="1" applyBorder="1" applyFont="1">
      <alignment horizontal="left" vertical="center"/>
    </xf>
    <xf borderId="16" fillId="0" fontId="2" numFmtId="0" xfId="0" applyBorder="1" applyFont="1"/>
    <xf borderId="17" fillId="0" fontId="2" numFmtId="0" xfId="0" applyBorder="1" applyFont="1"/>
    <xf borderId="15" fillId="0" fontId="1" numFmtId="0" xfId="0" applyAlignment="1" applyBorder="1" applyFont="1">
      <alignment horizontal="center" vertical="center"/>
    </xf>
    <xf borderId="5" fillId="3" fontId="1" numFmtId="1" xfId="0" applyAlignment="1" applyBorder="1" applyFont="1" applyNumberFormat="1">
      <alignment horizontal="center" textRotation="90" vertical="center"/>
    </xf>
    <xf borderId="5" fillId="3" fontId="1" numFmtId="0" xfId="0" applyAlignment="1" applyBorder="1" applyFont="1">
      <alignment horizontal="center" textRotation="90" vertical="center"/>
    </xf>
    <xf borderId="9" fillId="2" fontId="1" numFmtId="0" xfId="0" applyAlignment="1" applyBorder="1" applyFont="1">
      <alignment textRotation="90" vertical="center"/>
    </xf>
    <xf borderId="5" fillId="2" fontId="1" numFmtId="0" xfId="0" applyAlignment="1" applyBorder="1" applyFont="1">
      <alignment horizontal="center" textRotation="90" vertical="center"/>
    </xf>
    <xf borderId="9" fillId="0" fontId="6" numFmtId="0" xfId="0" applyAlignment="1" applyBorder="1" applyFont="1">
      <alignment vertical="center"/>
    </xf>
    <xf borderId="5" fillId="0" fontId="1" numFmtId="0" xfId="0" applyAlignment="1" applyBorder="1" applyFont="1">
      <alignment shrinkToFit="1" textRotation="90" vertical="center" wrapText="0"/>
    </xf>
    <xf borderId="18" fillId="0" fontId="0" numFmtId="0" xfId="0" applyAlignment="1" applyBorder="1" applyFont="1">
      <alignment horizontal="center" shrinkToFit="0" textRotation="90" wrapText="1"/>
    </xf>
    <xf borderId="19" fillId="0" fontId="2" numFmtId="0" xfId="0" applyBorder="1" applyFont="1"/>
    <xf borderId="20" fillId="6" fontId="7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18" fillId="0" fontId="2" numFmtId="0" xfId="0" applyBorder="1" applyFont="1"/>
    <xf borderId="23" fillId="6" fontId="5" numFmtId="0" xfId="0" applyAlignment="1" applyBorder="1" applyFont="1">
      <alignment horizontal="center" vertical="center"/>
    </xf>
    <xf borderId="24" fillId="0" fontId="2" numFmtId="0" xfId="0" applyBorder="1" applyFont="1"/>
    <xf borderId="25" fillId="0" fontId="2" numFmtId="0" xfId="0" applyBorder="1" applyFont="1"/>
    <xf borderId="26" fillId="0" fontId="0" numFmtId="0" xfId="0" applyAlignment="1" applyBorder="1" applyFont="1">
      <alignment horizontal="left" vertical="center"/>
    </xf>
    <xf borderId="27" fillId="0" fontId="2" numFmtId="0" xfId="0" applyBorder="1" applyFont="1"/>
    <xf borderId="28" fillId="0" fontId="2" numFmtId="0" xfId="0" applyBorder="1" applyFont="1"/>
    <xf borderId="18" fillId="0" fontId="8" numFmtId="0" xfId="0" applyAlignment="1" applyBorder="1" applyFont="1">
      <alignment horizontal="left" vertical="center"/>
    </xf>
    <xf borderId="29" fillId="6" fontId="0" numFmtId="0" xfId="0" applyAlignment="1" applyBorder="1" applyFont="1">
      <alignment horizontal="right" vertical="center"/>
    </xf>
    <xf borderId="18" fillId="0" fontId="0" numFmtId="0" xfId="0" applyAlignment="1" applyBorder="1" applyFont="1">
      <alignment horizontal="left" vertical="center"/>
    </xf>
    <xf borderId="30" fillId="6" fontId="0" numFmtId="0" xfId="0" applyAlignment="1" applyBorder="1" applyFont="1">
      <alignment horizontal="right" vertical="center"/>
    </xf>
    <xf borderId="31" fillId="0" fontId="2" numFmtId="0" xfId="0" applyBorder="1" applyFont="1"/>
    <xf borderId="32" fillId="6" fontId="0" numFmtId="2" xfId="0" applyAlignment="1" applyBorder="1" applyFont="1" applyNumberFormat="1">
      <alignment vertical="center"/>
    </xf>
    <xf borderId="5" fillId="0" fontId="0" numFmtId="0" xfId="0" applyAlignment="1" applyBorder="1" applyFont="1">
      <alignment vertical="center"/>
    </xf>
    <xf borderId="5" fillId="0" fontId="0" numFmtId="4" xfId="0" applyAlignment="1" applyBorder="1" applyFont="1" applyNumberFormat="1">
      <alignment vertical="center"/>
    </xf>
    <xf borderId="15" fillId="0" fontId="2" numFmtId="0" xfId="0" applyBorder="1" applyFont="1"/>
    <xf borderId="6" fillId="0" fontId="0" numFmtId="0" xfId="0" applyBorder="1" applyFont="1"/>
    <xf borderId="15" fillId="0" fontId="0" numFmtId="0" xfId="0" applyAlignment="1" applyBorder="1" applyFont="1">
      <alignment horizontal="left" vertical="center"/>
    </xf>
    <xf borderId="1" fillId="0" fontId="0" numFmtId="0" xfId="0" applyAlignment="1" applyBorder="1" applyFont="1">
      <alignment horizontal="center" shrinkToFit="1" vertical="center" wrapText="0"/>
    </xf>
    <xf borderId="0" fillId="0" fontId="0" numFmtId="0" xfId="0" applyAlignment="1" applyFont="1">
      <alignment horizontal="left" shrinkToFit="1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38100</xdr:colOff>
      <xdr:row>56</xdr:row>
      <xdr:rowOff>47625</xdr:rowOff>
    </xdr:from>
    <xdr:ext cx="2238375" cy="1504950"/>
    <xdr:sp macro="" textlink="">
      <xdr:nvSpPr>
        <xdr:cNvPr id="5" name="CaixaDeTexto 4">
          <a:extLst>
            <a:ext uri="{FF2B5EF4-FFF2-40B4-BE49-F238E27FC236}"/>
          </a:extLst>
        </xdr:cNvPr>
        <xdr:cNvSpPr txBox="1"/>
      </xdr:nvSpPr>
      <xdr:spPr>
        <a:xfrm>
          <a:off x="11811000" y="12058650"/>
          <a:ext cx="2238375" cy="1438275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rtlCol="0" horzOverflow="clip" wrap="square" vertOverflow="clip"/>
        <a:lstStyle/>
        <a:p>
          <a:pPr lvl="0" algn="ctr"/>
          <a:endParaRPr lang="pt-BR" sz="1100"/>
        </a:p>
      </xdr:txBody>
    </xdr:sp>
    <xdr:clientData fLocksWithSheet="0"/>
  </xdr:oneCellAnchor>
  <xdr:oneCellAnchor>
    <xdr:from>
      <xdr:col>19</xdr:col>
      <xdr:colOff>38100</xdr:colOff>
      <xdr:row>56</xdr:row>
      <xdr:rowOff>161925</xdr:rowOff>
    </xdr:from>
    <xdr:ext cx="2238375" cy="1323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5.71"/>
    <col customWidth="1" min="3" max="5" width="6.71"/>
    <col customWidth="1" min="6" max="9" width="10.71"/>
    <col customWidth="1" min="10" max="10" width="5.71"/>
    <col customWidth="1" min="11" max="11" width="6.71"/>
    <col customWidth="1" min="12" max="12" width="15.71"/>
    <col customWidth="1" min="13" max="15" width="6.71"/>
    <col customWidth="1" min="16" max="19" width="10.71"/>
    <col customWidth="1" min="20" max="20" width="5.71"/>
    <col customWidth="1" min="21" max="21" width="6.71"/>
    <col customWidth="1" min="22" max="22" width="15.71"/>
    <col customWidth="1" min="23" max="25" width="6.71"/>
    <col customWidth="1" min="26" max="29" width="10.71"/>
    <col customWidth="1" min="30" max="31" width="3.71"/>
  </cols>
  <sheetData>
    <row r="1">
      <c r="A1" s="1" t="s">
        <v>0</v>
      </c>
    </row>
    <row r="2">
      <c r="A2" s="1" t="s">
        <v>1</v>
      </c>
    </row>
    <row r="3">
      <c r="A3" s="2" t="s">
        <v>2</v>
      </c>
      <c r="B3" s="3"/>
      <c r="C3" s="3"/>
      <c r="D3" s="3"/>
      <c r="E3" s="4"/>
      <c r="F3" s="5" t="s">
        <v>3</v>
      </c>
      <c r="G3" s="3"/>
      <c r="H3" s="3"/>
      <c r="I3" s="4"/>
      <c r="J3" s="6" t="s">
        <v>4</v>
      </c>
      <c r="K3" s="2" t="s">
        <v>5</v>
      </c>
      <c r="L3" s="3"/>
      <c r="M3" s="3"/>
      <c r="N3" s="3"/>
      <c r="O3" s="4"/>
      <c r="P3" s="5" t="s">
        <v>3</v>
      </c>
      <c r="Q3" s="3"/>
      <c r="R3" s="3"/>
      <c r="S3" s="4"/>
      <c r="T3" s="6" t="s">
        <v>6</v>
      </c>
      <c r="U3" s="2" t="s">
        <v>7</v>
      </c>
      <c r="V3" s="3"/>
      <c r="W3" s="3"/>
      <c r="X3" s="3"/>
      <c r="Y3" s="4"/>
      <c r="Z3" s="5" t="s">
        <v>3</v>
      </c>
      <c r="AA3" s="3"/>
      <c r="AB3" s="3"/>
      <c r="AC3" s="4"/>
      <c r="AD3" s="7" t="s">
        <v>8</v>
      </c>
      <c r="AE3" s="8" t="str">
        <f>AE16+AE13+AE10+AE6</f>
        <v>4539</v>
      </c>
    </row>
    <row r="4" ht="15.0" customHeight="1">
      <c r="A4" s="9" t="s">
        <v>9</v>
      </c>
      <c r="B4" s="10" t="s">
        <v>10</v>
      </c>
      <c r="C4" s="5" t="s">
        <v>11</v>
      </c>
      <c r="D4" s="4"/>
      <c r="E4" s="10" t="s">
        <v>12</v>
      </c>
      <c r="F4" s="5" t="s">
        <v>13</v>
      </c>
      <c r="G4" s="3"/>
      <c r="H4" s="3"/>
      <c r="I4" s="4"/>
      <c r="K4" s="9" t="s">
        <v>9</v>
      </c>
      <c r="L4" s="10" t="s">
        <v>10</v>
      </c>
      <c r="M4" s="5" t="s">
        <v>11</v>
      </c>
      <c r="N4" s="4"/>
      <c r="O4" s="10" t="s">
        <v>12</v>
      </c>
      <c r="P4" s="5" t="s">
        <v>13</v>
      </c>
      <c r="Q4" s="3"/>
      <c r="R4" s="3"/>
      <c r="S4" s="4"/>
      <c r="U4" s="9" t="s">
        <v>9</v>
      </c>
      <c r="V4" s="10" t="s">
        <v>10</v>
      </c>
      <c r="W4" s="5" t="s">
        <v>11</v>
      </c>
      <c r="X4" s="4"/>
      <c r="Y4" s="10" t="s">
        <v>12</v>
      </c>
      <c r="Z4" s="5" t="s">
        <v>13</v>
      </c>
      <c r="AA4" s="3"/>
      <c r="AB4" s="3"/>
      <c r="AC4" s="4"/>
      <c r="AD4" s="11"/>
      <c r="AE4" s="12"/>
    </row>
    <row r="5" ht="30.75" customHeight="1">
      <c r="A5" s="13"/>
      <c r="B5" s="13"/>
      <c r="C5" s="14" t="s">
        <v>14</v>
      </c>
      <c r="D5" s="14" t="s">
        <v>15</v>
      </c>
      <c r="E5" s="13"/>
      <c r="F5" s="15" t="s">
        <v>16</v>
      </c>
      <c r="G5" s="16" t="s">
        <v>17</v>
      </c>
      <c r="H5" s="17" t="s">
        <v>18</v>
      </c>
      <c r="I5" s="18" t="s">
        <v>19</v>
      </c>
      <c r="K5" s="13"/>
      <c r="L5" s="13"/>
      <c r="M5" s="14" t="s">
        <v>14</v>
      </c>
      <c r="N5" s="14" t="s">
        <v>15</v>
      </c>
      <c r="O5" s="13"/>
      <c r="P5" s="15" t="s">
        <v>16</v>
      </c>
      <c r="Q5" s="16" t="s">
        <v>17</v>
      </c>
      <c r="R5" s="17" t="s">
        <v>18</v>
      </c>
      <c r="S5" s="18" t="s">
        <v>19</v>
      </c>
      <c r="U5" s="13"/>
      <c r="V5" s="13"/>
      <c r="W5" s="14" t="s">
        <v>14</v>
      </c>
      <c r="X5" s="14" t="s">
        <v>15</v>
      </c>
      <c r="Y5" s="13"/>
      <c r="Z5" s="15" t="s">
        <v>16</v>
      </c>
      <c r="AA5" s="16" t="s">
        <v>17</v>
      </c>
      <c r="AB5" s="17" t="s">
        <v>18</v>
      </c>
      <c r="AC5" s="19" t="s">
        <v>19</v>
      </c>
      <c r="AD5" s="20"/>
      <c r="AE5" s="13"/>
    </row>
    <row r="6" ht="15.0" customHeight="1">
      <c r="A6" s="21">
        <v>1.0</v>
      </c>
      <c r="B6" s="22" t="s">
        <v>20</v>
      </c>
      <c r="C6" s="23">
        <v>6.0</v>
      </c>
      <c r="D6" s="23">
        <v>5.9</v>
      </c>
      <c r="E6" s="24" t="str">
        <f t="shared" ref="E6:E24" si="1">C6*D6</f>
        <v>35.40</v>
      </c>
      <c r="F6" s="25">
        <v>0.0</v>
      </c>
      <c r="G6" s="26" t="str">
        <f t="shared" ref="G6:G24" si="2">(E6*0.3)/$I$63</f>
        <v>4</v>
      </c>
      <c r="H6" s="27" t="str">
        <f t="shared" ref="H6:H24" si="3">(E6*0.6)/$I$63</f>
        <v>8</v>
      </c>
      <c r="I6" s="28" t="str">
        <f t="shared" ref="I6:I24" si="4">E6/$I$63</f>
        <v>13</v>
      </c>
      <c r="K6" s="21">
        <v>1.0</v>
      </c>
      <c r="L6" s="22" t="s">
        <v>21</v>
      </c>
      <c r="M6" s="23">
        <v>5.9</v>
      </c>
      <c r="N6" s="23">
        <v>9.2</v>
      </c>
      <c r="O6" s="24" t="str">
        <f t="shared" ref="O6:O21" si="5">M6*N6</f>
        <v>54.28</v>
      </c>
      <c r="P6" s="25">
        <v>0.0</v>
      </c>
      <c r="Q6" s="26" t="str">
        <f t="shared" ref="Q6:Q18" si="6">(O6*0.3)/$I$63</f>
        <v>6</v>
      </c>
      <c r="R6" s="27" t="str">
        <f t="shared" ref="R6:R18" si="7">(O6*0.6)/$I$63</f>
        <v>12</v>
      </c>
      <c r="S6" s="28" t="str">
        <f t="shared" ref="S6:S18" si="8">O6/$I$63</f>
        <v>20</v>
      </c>
      <c r="U6" s="29" t="s">
        <v>22</v>
      </c>
      <c r="V6" s="30" t="s">
        <v>23</v>
      </c>
      <c r="W6" s="31">
        <v>3.8</v>
      </c>
      <c r="X6" s="31">
        <v>6.4</v>
      </c>
      <c r="Y6" s="32" t="str">
        <f t="shared" ref="Y6:Y27" si="9">W6*X6</f>
        <v>24.32</v>
      </c>
      <c r="Z6" s="25">
        <v>0.0</v>
      </c>
      <c r="AA6" s="26" t="str">
        <f>(Y6*0.3)/I63*(1-I64)</f>
        <v>2</v>
      </c>
      <c r="AB6" s="27" t="str">
        <f>(Y6*0.6)/I63*(1-I64)</f>
        <v>4</v>
      </c>
      <c r="AC6" s="33" t="str">
        <f>Y6/I63*(1-I64)</f>
        <v>6</v>
      </c>
      <c r="AD6" s="7" t="s">
        <v>24</v>
      </c>
      <c r="AE6" s="8">
        <v>19.0</v>
      </c>
    </row>
    <row r="7" ht="15.0" customHeight="1">
      <c r="A7" s="21">
        <v>2.0</v>
      </c>
      <c r="B7" s="22" t="s">
        <v>25</v>
      </c>
      <c r="C7" s="23">
        <v>6.0</v>
      </c>
      <c r="D7" s="23">
        <v>5.9</v>
      </c>
      <c r="E7" s="24" t="str">
        <f t="shared" si="1"/>
        <v>35.40</v>
      </c>
      <c r="F7" s="25">
        <v>0.0</v>
      </c>
      <c r="G7" s="26" t="str">
        <f t="shared" si="2"/>
        <v>4</v>
      </c>
      <c r="H7" s="27" t="str">
        <f t="shared" si="3"/>
        <v>8</v>
      </c>
      <c r="I7" s="28" t="str">
        <f t="shared" si="4"/>
        <v>13</v>
      </c>
      <c r="K7" s="21">
        <v>2.0</v>
      </c>
      <c r="L7" s="22" t="s">
        <v>26</v>
      </c>
      <c r="M7" s="23">
        <v>5.9</v>
      </c>
      <c r="N7" s="23">
        <v>9.2</v>
      </c>
      <c r="O7" s="24" t="str">
        <f t="shared" si="5"/>
        <v>54.28</v>
      </c>
      <c r="P7" s="25">
        <v>0.0</v>
      </c>
      <c r="Q7" s="26" t="str">
        <f t="shared" si="6"/>
        <v>6</v>
      </c>
      <c r="R7" s="27" t="str">
        <f t="shared" si="7"/>
        <v>12</v>
      </c>
      <c r="S7" s="28" t="str">
        <f t="shared" si="8"/>
        <v>20</v>
      </c>
      <c r="U7" s="21">
        <v>2.0</v>
      </c>
      <c r="V7" s="22" t="s">
        <v>27</v>
      </c>
      <c r="W7" s="23">
        <v>3.8</v>
      </c>
      <c r="X7" s="23">
        <v>9.6</v>
      </c>
      <c r="Y7" s="24" t="str">
        <f t="shared" si="9"/>
        <v>36.48</v>
      </c>
      <c r="Z7" s="25">
        <v>0.0</v>
      </c>
      <c r="AA7" s="26" t="str">
        <f t="shared" ref="AA7:AA8" si="10">(Y7*0.3)/$I$63</f>
        <v>4</v>
      </c>
      <c r="AB7" s="27" t="str">
        <f t="shared" ref="AB7:AB8" si="11">(Y7*0.6)/$I$63</f>
        <v>8</v>
      </c>
      <c r="AC7" s="33" t="str">
        <f t="shared" ref="AC7:AC8" si="12">Y7/$I$63</f>
        <v>14</v>
      </c>
      <c r="AD7" s="11"/>
      <c r="AE7" s="12"/>
    </row>
    <row r="8">
      <c r="A8" s="21">
        <v>3.0</v>
      </c>
      <c r="B8" s="22" t="s">
        <v>28</v>
      </c>
      <c r="C8" s="23">
        <v>6.0</v>
      </c>
      <c r="D8" s="23">
        <v>5.9</v>
      </c>
      <c r="E8" s="24" t="str">
        <f t="shared" si="1"/>
        <v>35.40</v>
      </c>
      <c r="F8" s="25">
        <v>0.0</v>
      </c>
      <c r="G8" s="26" t="str">
        <f t="shared" si="2"/>
        <v>4</v>
      </c>
      <c r="H8" s="27" t="str">
        <f t="shared" si="3"/>
        <v>8</v>
      </c>
      <c r="I8" s="28" t="str">
        <f t="shared" si="4"/>
        <v>13</v>
      </c>
      <c r="K8" s="21">
        <v>3.0</v>
      </c>
      <c r="L8" s="22" t="s">
        <v>29</v>
      </c>
      <c r="M8" s="23">
        <v>5.9</v>
      </c>
      <c r="N8" s="23">
        <v>9.2</v>
      </c>
      <c r="O8" s="24" t="str">
        <f t="shared" si="5"/>
        <v>54.28</v>
      </c>
      <c r="P8" s="25">
        <v>0.0</v>
      </c>
      <c r="Q8" s="26" t="str">
        <f t="shared" si="6"/>
        <v>6</v>
      </c>
      <c r="R8" s="27" t="str">
        <f t="shared" si="7"/>
        <v>12</v>
      </c>
      <c r="S8" s="28" t="str">
        <f t="shared" si="8"/>
        <v>20</v>
      </c>
      <c r="U8" s="21">
        <v>3.0</v>
      </c>
      <c r="V8" s="22" t="s">
        <v>30</v>
      </c>
      <c r="W8" s="23">
        <v>5.4</v>
      </c>
      <c r="X8" s="23">
        <v>2.7</v>
      </c>
      <c r="Y8" s="24" t="str">
        <f t="shared" si="9"/>
        <v>14.58</v>
      </c>
      <c r="Z8" s="25">
        <v>0.0</v>
      </c>
      <c r="AA8" s="26" t="str">
        <f t="shared" si="10"/>
        <v>2</v>
      </c>
      <c r="AB8" s="27" t="str">
        <f t="shared" si="11"/>
        <v>3</v>
      </c>
      <c r="AC8" s="33" t="str">
        <f t="shared" si="12"/>
        <v>5</v>
      </c>
      <c r="AD8" s="11"/>
      <c r="AE8" s="12"/>
    </row>
    <row r="9">
      <c r="A9" s="21">
        <v>4.0</v>
      </c>
      <c r="B9" s="22" t="s">
        <v>31</v>
      </c>
      <c r="C9" s="23">
        <v>6.0</v>
      </c>
      <c r="D9" s="23">
        <v>5.9</v>
      </c>
      <c r="E9" s="24" t="str">
        <f t="shared" si="1"/>
        <v>35.40</v>
      </c>
      <c r="F9" s="25">
        <v>0.0</v>
      </c>
      <c r="G9" s="26" t="str">
        <f t="shared" si="2"/>
        <v>4</v>
      </c>
      <c r="H9" s="27" t="str">
        <f t="shared" si="3"/>
        <v>8</v>
      </c>
      <c r="I9" s="28" t="str">
        <f t="shared" si="4"/>
        <v>13</v>
      </c>
      <c r="K9" s="21">
        <v>4.0</v>
      </c>
      <c r="L9" s="22" t="s">
        <v>32</v>
      </c>
      <c r="M9" s="23">
        <v>11.8</v>
      </c>
      <c r="N9" s="23">
        <v>9.2</v>
      </c>
      <c r="O9" s="24" t="str">
        <f t="shared" si="5"/>
        <v>108.56</v>
      </c>
      <c r="P9" s="25">
        <v>0.0</v>
      </c>
      <c r="Q9" s="26" t="str">
        <f t="shared" si="6"/>
        <v>12</v>
      </c>
      <c r="R9" s="27" t="str">
        <f t="shared" si="7"/>
        <v>24</v>
      </c>
      <c r="S9" s="28" t="str">
        <f t="shared" si="8"/>
        <v>40</v>
      </c>
      <c r="U9" s="29" t="s">
        <v>33</v>
      </c>
      <c r="V9" s="30" t="s">
        <v>34</v>
      </c>
      <c r="W9" s="31">
        <v>4.8</v>
      </c>
      <c r="X9" s="31">
        <v>3.2</v>
      </c>
      <c r="Y9" s="32" t="str">
        <f t="shared" si="9"/>
        <v>15.36</v>
      </c>
      <c r="Z9" s="25">
        <v>0.0</v>
      </c>
      <c r="AA9" s="26" t="str">
        <f>(Y9*0.3)/I63*(1-I64)</f>
        <v>1</v>
      </c>
      <c r="AB9" s="27" t="str">
        <f>(Y9*0.6)/I63*(1-I64)</f>
        <v>2</v>
      </c>
      <c r="AC9" s="33" t="str">
        <f>Y9/2.3*(1-I64)</f>
        <v>5</v>
      </c>
      <c r="AD9" s="20"/>
      <c r="AE9" s="13"/>
    </row>
    <row r="10">
      <c r="A10" s="21">
        <v>5.0</v>
      </c>
      <c r="B10" s="22" t="s">
        <v>35</v>
      </c>
      <c r="C10" s="23">
        <v>6.0</v>
      </c>
      <c r="D10" s="23">
        <v>5.2</v>
      </c>
      <c r="E10" s="24" t="str">
        <f t="shared" si="1"/>
        <v>31.20</v>
      </c>
      <c r="F10" s="25">
        <v>0.0</v>
      </c>
      <c r="G10" s="26" t="str">
        <f t="shared" si="2"/>
        <v>3</v>
      </c>
      <c r="H10" s="27" t="str">
        <f t="shared" si="3"/>
        <v>7</v>
      </c>
      <c r="I10" s="28" t="str">
        <f t="shared" si="4"/>
        <v>12</v>
      </c>
      <c r="K10" s="21">
        <v>5.0</v>
      </c>
      <c r="L10" s="22" t="s">
        <v>36</v>
      </c>
      <c r="M10" s="23">
        <v>5.9</v>
      </c>
      <c r="N10" s="23">
        <v>9.2</v>
      </c>
      <c r="O10" s="24" t="str">
        <f t="shared" si="5"/>
        <v>54.28</v>
      </c>
      <c r="P10" s="25">
        <v>0.0</v>
      </c>
      <c r="Q10" s="26" t="str">
        <f t="shared" si="6"/>
        <v>6</v>
      </c>
      <c r="R10" s="27" t="str">
        <f t="shared" si="7"/>
        <v>12</v>
      </c>
      <c r="S10" s="28" t="str">
        <f t="shared" si="8"/>
        <v>20</v>
      </c>
      <c r="U10" s="21">
        <v>5.0</v>
      </c>
      <c r="V10" s="22" t="s">
        <v>37</v>
      </c>
      <c r="W10" s="23">
        <v>6.4</v>
      </c>
      <c r="X10" s="23">
        <v>3.0</v>
      </c>
      <c r="Y10" s="24" t="str">
        <f t="shared" si="9"/>
        <v>19.20</v>
      </c>
      <c r="Z10" s="25">
        <v>0.0</v>
      </c>
      <c r="AA10" s="26" t="str">
        <f t="shared" ref="AA10:AA11" si="13">(Y10*0.3)/$I$63</f>
        <v>2</v>
      </c>
      <c r="AB10" s="27" t="str">
        <f t="shared" ref="AB10:AB11" si="14">(Y10*0.6)/$I$63</f>
        <v>4</v>
      </c>
      <c r="AC10" s="33" t="str">
        <f t="shared" ref="AC10:AC11" si="15">Y10/$I$63</f>
        <v>7</v>
      </c>
      <c r="AD10" s="7" t="s">
        <v>38</v>
      </c>
      <c r="AE10" s="8">
        <v>95.0</v>
      </c>
    </row>
    <row r="11" ht="15.0" customHeight="1">
      <c r="A11" s="21">
        <v>6.0</v>
      </c>
      <c r="B11" s="22" t="s">
        <v>39</v>
      </c>
      <c r="C11" s="23">
        <v>6.0</v>
      </c>
      <c r="D11" s="23">
        <v>5.2</v>
      </c>
      <c r="E11" s="24" t="str">
        <f t="shared" si="1"/>
        <v>31.20</v>
      </c>
      <c r="F11" s="25">
        <v>0.0</v>
      </c>
      <c r="G11" s="26" t="str">
        <f t="shared" si="2"/>
        <v>3</v>
      </c>
      <c r="H11" s="27" t="str">
        <f t="shared" si="3"/>
        <v>7</v>
      </c>
      <c r="I11" s="28" t="str">
        <f t="shared" si="4"/>
        <v>12</v>
      </c>
      <c r="K11" s="21">
        <v>6.0</v>
      </c>
      <c r="L11" s="22" t="s">
        <v>40</v>
      </c>
      <c r="M11" s="23">
        <v>5.9</v>
      </c>
      <c r="N11" s="23">
        <v>9.2</v>
      </c>
      <c r="O11" s="24" t="str">
        <f t="shared" si="5"/>
        <v>54.28</v>
      </c>
      <c r="P11" s="25">
        <v>0.0</v>
      </c>
      <c r="Q11" s="26" t="str">
        <f t="shared" si="6"/>
        <v>6</v>
      </c>
      <c r="R11" s="27" t="str">
        <f t="shared" si="7"/>
        <v>12</v>
      </c>
      <c r="S11" s="28" t="str">
        <f t="shared" si="8"/>
        <v>20</v>
      </c>
      <c r="U11" s="21">
        <v>6.0</v>
      </c>
      <c r="V11" s="22" t="s">
        <v>41</v>
      </c>
      <c r="W11" s="23">
        <v>6.4</v>
      </c>
      <c r="X11" s="23">
        <v>3.0</v>
      </c>
      <c r="Y11" s="24" t="str">
        <f t="shared" si="9"/>
        <v>19.20</v>
      </c>
      <c r="Z11" s="25">
        <v>0.0</v>
      </c>
      <c r="AA11" s="26" t="str">
        <f t="shared" si="13"/>
        <v>2</v>
      </c>
      <c r="AB11" s="27" t="str">
        <f t="shared" si="14"/>
        <v>4</v>
      </c>
      <c r="AC11" s="33" t="str">
        <f t="shared" si="15"/>
        <v>7</v>
      </c>
      <c r="AD11" s="11"/>
      <c r="AE11" s="13"/>
    </row>
    <row r="12">
      <c r="A12" s="21">
        <v>7.0</v>
      </c>
      <c r="B12" s="22" t="s">
        <v>42</v>
      </c>
      <c r="C12" s="23">
        <v>6.0</v>
      </c>
      <c r="D12" s="23">
        <v>5.2</v>
      </c>
      <c r="E12" s="24" t="str">
        <f t="shared" si="1"/>
        <v>31.20</v>
      </c>
      <c r="F12" s="25">
        <v>0.0</v>
      </c>
      <c r="G12" s="26" t="str">
        <f t="shared" si="2"/>
        <v>3</v>
      </c>
      <c r="H12" s="27" t="str">
        <f t="shared" si="3"/>
        <v>7</v>
      </c>
      <c r="I12" s="28" t="str">
        <f t="shared" si="4"/>
        <v>12</v>
      </c>
      <c r="K12" s="21">
        <v>7.0</v>
      </c>
      <c r="L12" s="22" t="s">
        <v>43</v>
      </c>
      <c r="M12" s="23">
        <v>5.9</v>
      </c>
      <c r="N12" s="23">
        <v>9.2</v>
      </c>
      <c r="O12" s="24" t="str">
        <f t="shared" si="5"/>
        <v>54.28</v>
      </c>
      <c r="P12" s="25">
        <v>0.0</v>
      </c>
      <c r="Q12" s="26" t="str">
        <f t="shared" si="6"/>
        <v>6</v>
      </c>
      <c r="R12" s="27" t="str">
        <f t="shared" si="7"/>
        <v>12</v>
      </c>
      <c r="S12" s="28" t="str">
        <f t="shared" si="8"/>
        <v>20</v>
      </c>
      <c r="U12" s="29" t="s">
        <v>44</v>
      </c>
      <c r="V12" s="30" t="s">
        <v>45</v>
      </c>
      <c r="W12" s="31">
        <v>6.4</v>
      </c>
      <c r="X12" s="31">
        <v>3.2</v>
      </c>
      <c r="Y12" s="32" t="str">
        <f t="shared" si="9"/>
        <v>20.48</v>
      </c>
      <c r="Z12" s="25">
        <v>0.0</v>
      </c>
      <c r="AA12" s="26" t="str">
        <f>(Y12*0.3)/I63*(1-I64)</f>
        <v>2</v>
      </c>
      <c r="AB12" s="27" t="str">
        <f>(Y12*0.6)/I63*(1-I64)</f>
        <v>3</v>
      </c>
      <c r="AC12" s="33" t="str">
        <f>Y12/I63*(1-I64)</f>
        <v>5</v>
      </c>
      <c r="AD12" s="11"/>
      <c r="AE12" s="34" t="s">
        <v>46</v>
      </c>
    </row>
    <row r="13">
      <c r="A13" s="21">
        <v>8.0</v>
      </c>
      <c r="B13" s="22" t="s">
        <v>47</v>
      </c>
      <c r="C13" s="23">
        <v>6.0</v>
      </c>
      <c r="D13" s="23">
        <v>5.2</v>
      </c>
      <c r="E13" s="24" t="str">
        <f t="shared" si="1"/>
        <v>31.20</v>
      </c>
      <c r="F13" s="25">
        <v>0.0</v>
      </c>
      <c r="G13" s="26" t="str">
        <f t="shared" si="2"/>
        <v>3</v>
      </c>
      <c r="H13" s="27" t="str">
        <f t="shared" si="3"/>
        <v>7</v>
      </c>
      <c r="I13" s="28" t="str">
        <f t="shared" si="4"/>
        <v>12</v>
      </c>
      <c r="K13" s="21">
        <v>8.0</v>
      </c>
      <c r="L13" s="22" t="s">
        <v>48</v>
      </c>
      <c r="M13" s="23">
        <v>5.9</v>
      </c>
      <c r="N13" s="23">
        <v>9.2</v>
      </c>
      <c r="O13" s="24" t="str">
        <f t="shared" si="5"/>
        <v>54.28</v>
      </c>
      <c r="P13" s="25">
        <v>0.0</v>
      </c>
      <c r="Q13" s="26" t="str">
        <f t="shared" si="6"/>
        <v>6</v>
      </c>
      <c r="R13" s="27" t="str">
        <f t="shared" si="7"/>
        <v>12</v>
      </c>
      <c r="S13" s="28" t="str">
        <f t="shared" si="8"/>
        <v>20</v>
      </c>
      <c r="U13" s="21">
        <v>8.0</v>
      </c>
      <c r="V13" s="22" t="s">
        <v>49</v>
      </c>
      <c r="W13" s="23">
        <v>6.4</v>
      </c>
      <c r="X13" s="23">
        <v>2.9</v>
      </c>
      <c r="Y13" s="24" t="str">
        <f t="shared" si="9"/>
        <v>18.56</v>
      </c>
      <c r="Z13" s="25">
        <v>0.0</v>
      </c>
      <c r="AA13" s="26" t="str">
        <f t="shared" ref="AA13:AA15" si="16">(Y13*0.3)/$I$63</f>
        <v>2</v>
      </c>
      <c r="AB13" s="27" t="str">
        <f t="shared" ref="AB13:AB15" si="17">(Y13*0.6)/$I$63</f>
        <v>4</v>
      </c>
      <c r="AC13" s="33" t="str">
        <f t="shared" ref="AC13:AC15" si="18">Y13/$I$63</f>
        <v>7</v>
      </c>
      <c r="AD13" s="11"/>
      <c r="AE13" s="35">
        <v>197.0</v>
      </c>
    </row>
    <row r="14">
      <c r="A14" s="21">
        <v>9.0</v>
      </c>
      <c r="B14" s="22" t="s">
        <v>50</v>
      </c>
      <c r="C14" s="23">
        <v>5.9</v>
      </c>
      <c r="D14" s="23">
        <v>2.5</v>
      </c>
      <c r="E14" s="24" t="str">
        <f t="shared" si="1"/>
        <v>14.75</v>
      </c>
      <c r="F14" s="25">
        <v>0.0</v>
      </c>
      <c r="G14" s="26" t="str">
        <f t="shared" si="2"/>
        <v>2</v>
      </c>
      <c r="H14" s="27" t="str">
        <f t="shared" si="3"/>
        <v>3</v>
      </c>
      <c r="I14" s="28" t="str">
        <f t="shared" si="4"/>
        <v>5</v>
      </c>
      <c r="K14" s="21">
        <v>9.0</v>
      </c>
      <c r="L14" s="22" t="s">
        <v>51</v>
      </c>
      <c r="M14" s="23">
        <v>5.9</v>
      </c>
      <c r="N14" s="23">
        <v>9.2</v>
      </c>
      <c r="O14" s="24" t="str">
        <f t="shared" si="5"/>
        <v>54.28</v>
      </c>
      <c r="P14" s="25">
        <v>0.0</v>
      </c>
      <c r="Q14" s="26" t="str">
        <f t="shared" si="6"/>
        <v>6</v>
      </c>
      <c r="R14" s="27" t="str">
        <f t="shared" si="7"/>
        <v>12</v>
      </c>
      <c r="S14" s="28" t="str">
        <f t="shared" si="8"/>
        <v>20</v>
      </c>
      <c r="U14" s="21">
        <v>9.0</v>
      </c>
      <c r="V14" s="22" t="s">
        <v>52</v>
      </c>
      <c r="W14" s="23">
        <v>6.4</v>
      </c>
      <c r="X14" s="23">
        <v>2.5</v>
      </c>
      <c r="Y14" s="24" t="str">
        <f t="shared" si="9"/>
        <v>16.00</v>
      </c>
      <c r="Z14" s="25">
        <v>0.0</v>
      </c>
      <c r="AA14" s="26" t="str">
        <f t="shared" si="16"/>
        <v>2</v>
      </c>
      <c r="AB14" s="27" t="str">
        <f t="shared" si="17"/>
        <v>4</v>
      </c>
      <c r="AC14" s="33" t="str">
        <f t="shared" si="18"/>
        <v>6</v>
      </c>
      <c r="AD14" s="11"/>
      <c r="AE14" s="13"/>
    </row>
    <row r="15" ht="15.0" customHeight="1">
      <c r="A15" s="21">
        <v>10.0</v>
      </c>
      <c r="B15" s="22" t="s">
        <v>53</v>
      </c>
      <c r="C15" s="23">
        <v>5.9</v>
      </c>
      <c r="D15" s="23">
        <v>2.8</v>
      </c>
      <c r="E15" s="24" t="str">
        <f t="shared" si="1"/>
        <v>16.52</v>
      </c>
      <c r="F15" s="25">
        <v>0.0</v>
      </c>
      <c r="G15" s="26" t="str">
        <f t="shared" si="2"/>
        <v>2</v>
      </c>
      <c r="H15" s="27" t="str">
        <f t="shared" si="3"/>
        <v>4</v>
      </c>
      <c r="I15" s="28" t="str">
        <f t="shared" si="4"/>
        <v>6</v>
      </c>
      <c r="K15" s="21">
        <v>10.0</v>
      </c>
      <c r="L15" s="22" t="s">
        <v>54</v>
      </c>
      <c r="M15" s="23">
        <v>5.9</v>
      </c>
      <c r="N15" s="23">
        <v>9.2</v>
      </c>
      <c r="O15" s="24" t="str">
        <f t="shared" si="5"/>
        <v>54.28</v>
      </c>
      <c r="P15" s="25">
        <v>0.0</v>
      </c>
      <c r="Q15" s="26" t="str">
        <f t="shared" si="6"/>
        <v>6</v>
      </c>
      <c r="R15" s="27" t="str">
        <f t="shared" si="7"/>
        <v>12</v>
      </c>
      <c r="S15" s="28" t="str">
        <f t="shared" si="8"/>
        <v>20</v>
      </c>
      <c r="U15" s="21">
        <v>10.0</v>
      </c>
      <c r="V15" s="22" t="s">
        <v>55</v>
      </c>
      <c r="W15" s="23">
        <v>6.4</v>
      </c>
      <c r="X15" s="23">
        <v>3.1</v>
      </c>
      <c r="Y15" s="24" t="str">
        <f t="shared" si="9"/>
        <v>19.84</v>
      </c>
      <c r="Z15" s="25">
        <v>0.0</v>
      </c>
      <c r="AA15" s="26" t="str">
        <f t="shared" si="16"/>
        <v>2</v>
      </c>
      <c r="AB15" s="27" t="str">
        <f t="shared" si="17"/>
        <v>4</v>
      </c>
      <c r="AC15" s="33" t="str">
        <f t="shared" si="18"/>
        <v>7</v>
      </c>
      <c r="AD15" s="11"/>
      <c r="AE15" s="34" t="s">
        <v>56</v>
      </c>
    </row>
    <row r="16">
      <c r="A16" s="21">
        <v>11.0</v>
      </c>
      <c r="B16" s="22" t="s">
        <v>57</v>
      </c>
      <c r="C16" s="23">
        <v>5.9</v>
      </c>
      <c r="D16" s="23">
        <v>2.8</v>
      </c>
      <c r="E16" s="24" t="str">
        <f t="shared" si="1"/>
        <v>16.52</v>
      </c>
      <c r="F16" s="25">
        <v>0.0</v>
      </c>
      <c r="G16" s="26" t="str">
        <f t="shared" si="2"/>
        <v>2</v>
      </c>
      <c r="H16" s="27" t="str">
        <f t="shared" si="3"/>
        <v>4</v>
      </c>
      <c r="I16" s="28" t="str">
        <f t="shared" si="4"/>
        <v>6</v>
      </c>
      <c r="K16" s="21">
        <v>11.0</v>
      </c>
      <c r="L16" s="22" t="s">
        <v>58</v>
      </c>
      <c r="M16" s="23">
        <v>5.9</v>
      </c>
      <c r="N16" s="23">
        <v>9.2</v>
      </c>
      <c r="O16" s="24" t="str">
        <f t="shared" si="5"/>
        <v>54.28</v>
      </c>
      <c r="P16" s="25">
        <v>0.0</v>
      </c>
      <c r="Q16" s="26" t="str">
        <f t="shared" si="6"/>
        <v>6</v>
      </c>
      <c r="R16" s="27" t="str">
        <f t="shared" si="7"/>
        <v>12</v>
      </c>
      <c r="S16" s="28" t="str">
        <f t="shared" si="8"/>
        <v>20</v>
      </c>
      <c r="U16" s="29" t="s">
        <v>59</v>
      </c>
      <c r="V16" s="30" t="s">
        <v>60</v>
      </c>
      <c r="W16" s="31">
        <v>6.4</v>
      </c>
      <c r="X16" s="31">
        <v>4.0</v>
      </c>
      <c r="Y16" s="32" t="str">
        <f t="shared" si="9"/>
        <v>25.60</v>
      </c>
      <c r="Z16" s="25">
        <v>0.0</v>
      </c>
      <c r="AA16" s="26" t="str">
        <f>(Y16*0.3)/I63*(1-I64)</f>
        <v>2</v>
      </c>
      <c r="AB16" s="27" t="str">
        <f>(Y16*0.6)/I63*(1-I64)</f>
        <v>4</v>
      </c>
      <c r="AC16" s="33" t="str">
        <f>Y16/I63*(1-I64)</f>
        <v>7</v>
      </c>
      <c r="AD16" s="11"/>
      <c r="AE16" s="35">
        <v>4228.0</v>
      </c>
    </row>
    <row r="17">
      <c r="A17" s="21">
        <v>12.0</v>
      </c>
      <c r="B17" s="22" t="s">
        <v>61</v>
      </c>
      <c r="C17" s="23">
        <v>5.9</v>
      </c>
      <c r="D17" s="23">
        <v>2.8</v>
      </c>
      <c r="E17" s="24" t="str">
        <f t="shared" si="1"/>
        <v>16.52</v>
      </c>
      <c r="F17" s="25">
        <v>0.0</v>
      </c>
      <c r="G17" s="26" t="str">
        <f t="shared" si="2"/>
        <v>2</v>
      </c>
      <c r="H17" s="27" t="str">
        <f t="shared" si="3"/>
        <v>4</v>
      </c>
      <c r="I17" s="28" t="str">
        <f t="shared" si="4"/>
        <v>6</v>
      </c>
      <c r="K17" s="21">
        <v>12.0</v>
      </c>
      <c r="L17" s="22" t="s">
        <v>62</v>
      </c>
      <c r="M17" s="23">
        <v>5.9</v>
      </c>
      <c r="N17" s="23">
        <v>9.2</v>
      </c>
      <c r="O17" s="24" t="str">
        <f t="shared" si="5"/>
        <v>54.28</v>
      </c>
      <c r="P17" s="25">
        <v>0.0</v>
      </c>
      <c r="Q17" s="26" t="str">
        <f t="shared" si="6"/>
        <v>6</v>
      </c>
      <c r="R17" s="27" t="str">
        <f t="shared" si="7"/>
        <v>12</v>
      </c>
      <c r="S17" s="28" t="str">
        <f t="shared" si="8"/>
        <v>20</v>
      </c>
      <c r="U17" s="21">
        <v>12.0</v>
      </c>
      <c r="V17" s="22" t="s">
        <v>63</v>
      </c>
      <c r="W17" s="23">
        <v>2.9</v>
      </c>
      <c r="X17" s="23">
        <v>4.9</v>
      </c>
      <c r="Y17" s="24" t="str">
        <f t="shared" si="9"/>
        <v>14.21</v>
      </c>
      <c r="Z17" s="25">
        <v>0.0</v>
      </c>
      <c r="AA17" s="26" t="str">
        <f t="shared" ref="AA17:AA19" si="19">(Y17*0.3)/$I$63</f>
        <v>2</v>
      </c>
      <c r="AB17" s="27" t="str">
        <f t="shared" ref="AB17:AB19" si="20">(Y17*0.6)/$I$63</f>
        <v>3</v>
      </c>
      <c r="AC17" s="33" t="str">
        <f t="shared" ref="AC17:AC19" si="21">Y17/$I$63</f>
        <v>5</v>
      </c>
      <c r="AD17" s="11"/>
      <c r="AE17" s="12"/>
    </row>
    <row r="18">
      <c r="A18" s="21">
        <v>13.0</v>
      </c>
      <c r="B18" s="22" t="s">
        <v>64</v>
      </c>
      <c r="C18" s="23">
        <v>5.9</v>
      </c>
      <c r="D18" s="23">
        <v>2.8</v>
      </c>
      <c r="E18" s="24" t="str">
        <f t="shared" si="1"/>
        <v>16.52</v>
      </c>
      <c r="F18" s="25">
        <v>0.0</v>
      </c>
      <c r="G18" s="26" t="str">
        <f t="shared" si="2"/>
        <v>2</v>
      </c>
      <c r="H18" s="27" t="str">
        <f t="shared" si="3"/>
        <v>4</v>
      </c>
      <c r="I18" s="28" t="str">
        <f t="shared" si="4"/>
        <v>6</v>
      </c>
      <c r="K18" s="21">
        <v>13.0</v>
      </c>
      <c r="L18" s="22" t="s">
        <v>65</v>
      </c>
      <c r="M18" s="23">
        <v>5.9</v>
      </c>
      <c r="N18" s="23">
        <v>9.2</v>
      </c>
      <c r="O18" s="24" t="str">
        <f t="shared" si="5"/>
        <v>54.28</v>
      </c>
      <c r="P18" s="25">
        <v>0.0</v>
      </c>
      <c r="Q18" s="26" t="str">
        <f t="shared" si="6"/>
        <v>6</v>
      </c>
      <c r="R18" s="27" t="str">
        <f t="shared" si="7"/>
        <v>12</v>
      </c>
      <c r="S18" s="28" t="str">
        <f t="shared" si="8"/>
        <v>20</v>
      </c>
      <c r="U18" s="21">
        <v>13.0</v>
      </c>
      <c r="V18" s="22" t="s">
        <v>66</v>
      </c>
      <c r="W18" s="23">
        <v>5.9</v>
      </c>
      <c r="X18" s="23">
        <v>5.9</v>
      </c>
      <c r="Y18" s="24" t="str">
        <f t="shared" si="9"/>
        <v>34.81</v>
      </c>
      <c r="Z18" s="25">
        <v>0.0</v>
      </c>
      <c r="AA18" s="26" t="str">
        <f t="shared" si="19"/>
        <v>4</v>
      </c>
      <c r="AB18" s="27" t="str">
        <f t="shared" si="20"/>
        <v>8</v>
      </c>
      <c r="AC18" s="33" t="str">
        <f t="shared" si="21"/>
        <v>13</v>
      </c>
      <c r="AD18" s="11"/>
      <c r="AE18" s="13"/>
    </row>
    <row r="19">
      <c r="A19" s="21">
        <v>14.0</v>
      </c>
      <c r="B19" s="22" t="s">
        <v>67</v>
      </c>
      <c r="C19" s="23">
        <v>5.9</v>
      </c>
      <c r="D19" s="23">
        <v>2.8</v>
      </c>
      <c r="E19" s="24" t="str">
        <f t="shared" si="1"/>
        <v>16.52</v>
      </c>
      <c r="F19" s="25">
        <v>0.0</v>
      </c>
      <c r="G19" s="26" t="str">
        <f t="shared" si="2"/>
        <v>2</v>
      </c>
      <c r="H19" s="27" t="str">
        <f t="shared" si="3"/>
        <v>4</v>
      </c>
      <c r="I19" s="28" t="str">
        <f t="shared" si="4"/>
        <v>6</v>
      </c>
      <c r="K19" s="29" t="s">
        <v>68</v>
      </c>
      <c r="L19" s="30" t="s">
        <v>69</v>
      </c>
      <c r="M19" s="31">
        <v>11.8</v>
      </c>
      <c r="N19" s="31">
        <v>9.2</v>
      </c>
      <c r="O19" s="32" t="str">
        <f t="shared" si="5"/>
        <v>108.56</v>
      </c>
      <c r="P19" s="25">
        <v>0.0</v>
      </c>
      <c r="Q19" s="26" t="str">
        <f>(O19*0.3)/I63*(1-I64)</f>
        <v>8</v>
      </c>
      <c r="R19" s="27" t="str">
        <f>(O19*0.6)/I63*(1-I64)</f>
        <v>17</v>
      </c>
      <c r="S19" s="28" t="str">
        <f>O19/I63*(1-I64)</f>
        <v>28</v>
      </c>
      <c r="U19" s="21">
        <v>14.0</v>
      </c>
      <c r="V19" s="22" t="s">
        <v>70</v>
      </c>
      <c r="W19" s="23">
        <v>4.4</v>
      </c>
      <c r="X19" s="23">
        <v>6.3</v>
      </c>
      <c r="Y19" s="24" t="str">
        <f t="shared" si="9"/>
        <v>27.72</v>
      </c>
      <c r="Z19" s="25">
        <v>0.0</v>
      </c>
      <c r="AA19" s="26" t="str">
        <f t="shared" si="19"/>
        <v>3</v>
      </c>
      <c r="AB19" s="27" t="str">
        <f t="shared" si="20"/>
        <v>6</v>
      </c>
      <c r="AC19" s="33" t="str">
        <f t="shared" si="21"/>
        <v>10</v>
      </c>
      <c r="AD19" s="20"/>
      <c r="AE19" s="34" t="s">
        <v>71</v>
      </c>
    </row>
    <row r="20">
      <c r="A20" s="21">
        <v>15.0</v>
      </c>
      <c r="B20" s="22" t="s">
        <v>72</v>
      </c>
      <c r="C20" s="23">
        <v>5.9</v>
      </c>
      <c r="D20" s="23">
        <v>2.8</v>
      </c>
      <c r="E20" s="24" t="str">
        <f t="shared" si="1"/>
        <v>16.52</v>
      </c>
      <c r="F20" s="25">
        <v>0.0</v>
      </c>
      <c r="G20" s="26" t="str">
        <f t="shared" si="2"/>
        <v>2</v>
      </c>
      <c r="H20" s="27" t="str">
        <f t="shared" si="3"/>
        <v>4</v>
      </c>
      <c r="I20" s="28" t="str">
        <f t="shared" si="4"/>
        <v>6</v>
      </c>
      <c r="K20" s="29" t="s">
        <v>73</v>
      </c>
      <c r="L20" s="30" t="s">
        <v>74</v>
      </c>
      <c r="M20" s="31">
        <v>11.8</v>
      </c>
      <c r="N20" s="31">
        <v>9.2</v>
      </c>
      <c r="O20" s="32" t="str">
        <f t="shared" si="5"/>
        <v>108.56</v>
      </c>
      <c r="P20" s="25">
        <v>0.0</v>
      </c>
      <c r="Q20" s="26" t="str">
        <f>(O20*0.3)/I63*(1-I64)</f>
        <v>8</v>
      </c>
      <c r="R20" s="27" t="str">
        <f>(O20*0.6)/I63*(1-I64)</f>
        <v>17</v>
      </c>
      <c r="S20" s="28" t="str">
        <f>O20/I63*(1-I64)</f>
        <v>28</v>
      </c>
      <c r="U20" s="29" t="s">
        <v>73</v>
      </c>
      <c r="V20" s="30" t="s">
        <v>75</v>
      </c>
      <c r="W20" s="31">
        <v>6.3</v>
      </c>
      <c r="X20" s="31">
        <v>13.2</v>
      </c>
      <c r="Y20" s="32" t="str">
        <f t="shared" si="9"/>
        <v>83.16</v>
      </c>
      <c r="Z20" s="25">
        <v>0.0</v>
      </c>
      <c r="AA20" s="26" t="str">
        <f>(Y20*0.3)/I63*(1-I64)</f>
        <v>6</v>
      </c>
      <c r="AB20" s="27" t="str">
        <f>(Y20*0.6)/I63*(1-I64)</f>
        <v>13</v>
      </c>
      <c r="AC20" s="33" t="str">
        <f>Y20/I63*(1-I64)</f>
        <v>22</v>
      </c>
      <c r="AD20" s="36"/>
      <c r="AE20" s="37"/>
    </row>
    <row r="21" ht="15.75" customHeight="1">
      <c r="A21" s="21">
        <v>16.0</v>
      </c>
      <c r="B21" s="22" t="s">
        <v>76</v>
      </c>
      <c r="C21" s="23">
        <v>5.2</v>
      </c>
      <c r="D21" s="23">
        <v>2.9</v>
      </c>
      <c r="E21" s="24" t="str">
        <f t="shared" si="1"/>
        <v>15.08</v>
      </c>
      <c r="F21" s="25">
        <v>0.0</v>
      </c>
      <c r="G21" s="26" t="str">
        <f t="shared" si="2"/>
        <v>2</v>
      </c>
      <c r="H21" s="27" t="str">
        <f t="shared" si="3"/>
        <v>3</v>
      </c>
      <c r="I21" s="28" t="str">
        <f t="shared" si="4"/>
        <v>6</v>
      </c>
      <c r="K21" s="21">
        <v>16.0</v>
      </c>
      <c r="L21" s="22" t="s">
        <v>77</v>
      </c>
      <c r="M21" s="23">
        <v>5.9</v>
      </c>
      <c r="N21" s="23">
        <v>9.2</v>
      </c>
      <c r="O21" s="24" t="str">
        <f t="shared" si="5"/>
        <v>54.28</v>
      </c>
      <c r="P21" s="25">
        <v>0.0</v>
      </c>
      <c r="Q21" s="26" t="str">
        <f>(O21*0.3)/I63</f>
        <v>6</v>
      </c>
      <c r="R21" s="27" t="str">
        <f>(O21*0.6)/I63</f>
        <v>12</v>
      </c>
      <c r="S21" s="28" t="str">
        <f>O21/I63</f>
        <v>20</v>
      </c>
      <c r="U21" s="21">
        <v>16.0</v>
      </c>
      <c r="V21" s="22" t="s">
        <v>78</v>
      </c>
      <c r="W21" s="23">
        <v>6.3</v>
      </c>
      <c r="X21" s="23">
        <v>4.4</v>
      </c>
      <c r="Y21" s="24" t="str">
        <f t="shared" si="9"/>
        <v>27.72</v>
      </c>
      <c r="Z21" s="25">
        <v>0.0</v>
      </c>
      <c r="AA21" s="26" t="str">
        <f t="shared" ref="AA21:AA23" si="22">(Y21*0.3)/$I$63</f>
        <v>3</v>
      </c>
      <c r="AB21" s="27" t="str">
        <f t="shared" ref="AB21:AB23" si="23">(Y21*0.6)/$I$63</f>
        <v>6</v>
      </c>
      <c r="AC21" s="33" t="str">
        <f t="shared" ref="AC21:AC23" si="24">Y21/$I$63</f>
        <v>10</v>
      </c>
      <c r="AD21" s="36"/>
      <c r="AE21" s="38" t="str">
        <f>SUM(I6:I24,I29:I40,I45:I61,S6:S21,S26:S35,S40:S50,S55:S64,AC6:AC27,AC32:AC56)</f>
        <v>1823</v>
      </c>
    </row>
    <row r="22" ht="15.75" customHeight="1">
      <c r="A22" s="21">
        <v>17.0</v>
      </c>
      <c r="B22" s="22" t="s">
        <v>79</v>
      </c>
      <c r="C22" s="23">
        <v>5.2</v>
      </c>
      <c r="D22" s="23">
        <v>9.0</v>
      </c>
      <c r="E22" s="24" t="str">
        <f t="shared" si="1"/>
        <v>46.80</v>
      </c>
      <c r="F22" s="25">
        <v>0.0</v>
      </c>
      <c r="G22" s="26" t="str">
        <f t="shared" si="2"/>
        <v>5</v>
      </c>
      <c r="H22" s="27" t="str">
        <f t="shared" si="3"/>
        <v>10</v>
      </c>
      <c r="I22" s="28" t="str">
        <f t="shared" si="4"/>
        <v>17</v>
      </c>
      <c r="U22" s="21">
        <v>17.0</v>
      </c>
      <c r="V22" s="22" t="s">
        <v>78</v>
      </c>
      <c r="W22" s="23">
        <v>6.3</v>
      </c>
      <c r="X22" s="23">
        <v>8.8</v>
      </c>
      <c r="Y22" s="24" t="str">
        <f t="shared" si="9"/>
        <v>55.44</v>
      </c>
      <c r="Z22" s="25">
        <v>0.0</v>
      </c>
      <c r="AA22" s="26" t="str">
        <f t="shared" si="22"/>
        <v>6</v>
      </c>
      <c r="AB22" s="27" t="str">
        <f t="shared" si="23"/>
        <v>12</v>
      </c>
      <c r="AC22" s="33" t="str">
        <f t="shared" si="24"/>
        <v>21</v>
      </c>
      <c r="AD22" s="36"/>
      <c r="AE22" s="12"/>
    </row>
    <row r="23" ht="15.75" customHeight="1">
      <c r="A23" s="21">
        <v>18.0</v>
      </c>
      <c r="B23" s="22" t="s">
        <v>80</v>
      </c>
      <c r="C23" s="23">
        <v>5.2</v>
      </c>
      <c r="D23" s="23">
        <v>5.8</v>
      </c>
      <c r="E23" s="24" t="str">
        <f t="shared" si="1"/>
        <v>30.16</v>
      </c>
      <c r="F23" s="25">
        <v>0.0</v>
      </c>
      <c r="G23" s="26" t="str">
        <f t="shared" si="2"/>
        <v>3</v>
      </c>
      <c r="H23" s="27" t="str">
        <f t="shared" si="3"/>
        <v>7</v>
      </c>
      <c r="I23" s="28" t="str">
        <f t="shared" si="4"/>
        <v>11</v>
      </c>
      <c r="K23" s="2" t="s">
        <v>81</v>
      </c>
      <c r="L23" s="3"/>
      <c r="M23" s="3"/>
      <c r="N23" s="3"/>
      <c r="O23" s="4"/>
      <c r="P23" s="5" t="s">
        <v>3</v>
      </c>
      <c r="Q23" s="3"/>
      <c r="R23" s="3"/>
      <c r="S23" s="4"/>
      <c r="U23" s="21">
        <v>18.0</v>
      </c>
      <c r="V23" s="22" t="s">
        <v>82</v>
      </c>
      <c r="W23" s="23">
        <v>6.0</v>
      </c>
      <c r="X23" s="23">
        <v>4.2</v>
      </c>
      <c r="Y23" s="24" t="str">
        <f t="shared" si="9"/>
        <v>25.20</v>
      </c>
      <c r="Z23" s="25">
        <v>0.0</v>
      </c>
      <c r="AA23" s="26" t="str">
        <f t="shared" si="22"/>
        <v>3</v>
      </c>
      <c r="AB23" s="27" t="str">
        <f t="shared" si="23"/>
        <v>6</v>
      </c>
      <c r="AC23" s="33" t="str">
        <f t="shared" si="24"/>
        <v>9</v>
      </c>
      <c r="AD23" s="36"/>
      <c r="AE23" s="12"/>
    </row>
    <row r="24" ht="15.75" customHeight="1">
      <c r="A24" s="21">
        <v>19.0</v>
      </c>
      <c r="B24" s="22" t="s">
        <v>83</v>
      </c>
      <c r="C24" s="23">
        <v>5.2</v>
      </c>
      <c r="D24" s="23">
        <v>2.8</v>
      </c>
      <c r="E24" s="24" t="str">
        <f t="shared" si="1"/>
        <v>14.56</v>
      </c>
      <c r="F24" s="25">
        <v>0.0</v>
      </c>
      <c r="G24" s="26" t="str">
        <f t="shared" si="2"/>
        <v>2</v>
      </c>
      <c r="H24" s="27" t="str">
        <f t="shared" si="3"/>
        <v>3</v>
      </c>
      <c r="I24" s="28" t="str">
        <f t="shared" si="4"/>
        <v>5</v>
      </c>
      <c r="K24" s="9" t="s">
        <v>9</v>
      </c>
      <c r="L24" s="10" t="s">
        <v>10</v>
      </c>
      <c r="M24" s="5" t="s">
        <v>11</v>
      </c>
      <c r="N24" s="4"/>
      <c r="O24" s="10" t="s">
        <v>12</v>
      </c>
      <c r="P24" s="5" t="s">
        <v>13</v>
      </c>
      <c r="Q24" s="3"/>
      <c r="R24" s="3"/>
      <c r="S24" s="4"/>
      <c r="U24" s="29" t="s">
        <v>84</v>
      </c>
      <c r="V24" s="30" t="s">
        <v>85</v>
      </c>
      <c r="W24" s="31">
        <v>6.0</v>
      </c>
      <c r="X24" s="31">
        <v>4.2</v>
      </c>
      <c r="Y24" s="32" t="str">
        <f t="shared" si="9"/>
        <v>25.20</v>
      </c>
      <c r="Z24" s="25">
        <v>0.0</v>
      </c>
      <c r="AA24" s="26" t="str">
        <f>(Y24*0.3)/I63*(1-I64)</f>
        <v>2</v>
      </c>
      <c r="AB24" s="27" t="str">
        <f>(Y24*0.6)/I63*(1-I64)</f>
        <v>4</v>
      </c>
      <c r="AC24" s="33" t="str">
        <f>Y24/I63*(1-I64)</f>
        <v>7</v>
      </c>
      <c r="AD24" s="36"/>
      <c r="AE24" s="13"/>
    </row>
    <row r="25" ht="15.75" customHeight="1">
      <c r="A25" s="39" t="s">
        <v>86</v>
      </c>
      <c r="B25" s="3"/>
      <c r="C25" s="3"/>
      <c r="D25" s="3"/>
      <c r="E25" s="3"/>
      <c r="F25" s="3"/>
      <c r="G25" s="3"/>
      <c r="H25" s="3"/>
      <c r="I25" s="3"/>
      <c r="K25" s="13"/>
      <c r="L25" s="13"/>
      <c r="M25" s="14" t="s">
        <v>14</v>
      </c>
      <c r="N25" s="14" t="s">
        <v>15</v>
      </c>
      <c r="O25" s="13"/>
      <c r="P25" s="15" t="s">
        <v>16</v>
      </c>
      <c r="Q25" s="16" t="s">
        <v>17</v>
      </c>
      <c r="R25" s="17" t="s">
        <v>18</v>
      </c>
      <c r="S25" s="18" t="s">
        <v>19</v>
      </c>
      <c r="U25" s="29" t="s">
        <v>87</v>
      </c>
      <c r="V25" s="30" t="s">
        <v>88</v>
      </c>
      <c r="W25" s="31">
        <v>6.0</v>
      </c>
      <c r="X25" s="31">
        <v>4.2</v>
      </c>
      <c r="Y25" s="32" t="str">
        <f t="shared" si="9"/>
        <v>25.20</v>
      </c>
      <c r="Z25" s="25">
        <v>0.0</v>
      </c>
      <c r="AA25" s="26" t="str">
        <f>(Y25*0.3)/I63*(1-I64)</f>
        <v>2</v>
      </c>
      <c r="AB25" s="27" t="str">
        <f>(Y25*0.6)/I63*(1-I64)</f>
        <v>4</v>
      </c>
      <c r="AC25" s="33" t="str">
        <f>Y25/I63*(1-I64)</f>
        <v>7</v>
      </c>
      <c r="AD25" s="36"/>
      <c r="AE25" s="40" t="s">
        <v>89</v>
      </c>
    </row>
    <row r="26" ht="15.0" customHeight="1">
      <c r="A26" s="2" t="s">
        <v>90</v>
      </c>
      <c r="B26" s="3"/>
      <c r="C26" s="3"/>
      <c r="D26" s="3"/>
      <c r="E26" s="4"/>
      <c r="F26" s="5" t="s">
        <v>3</v>
      </c>
      <c r="G26" s="3"/>
      <c r="H26" s="3"/>
      <c r="I26" s="4"/>
      <c r="K26" s="21">
        <v>1.0</v>
      </c>
      <c r="L26" s="22" t="s">
        <v>91</v>
      </c>
      <c r="M26" s="23">
        <v>8.25</v>
      </c>
      <c r="N26" s="23">
        <v>8.9</v>
      </c>
      <c r="O26" s="24" t="str">
        <f t="shared" ref="O26:O35" si="25">M26*N26</f>
        <v>73.43</v>
      </c>
      <c r="P26" s="25">
        <v>0.0</v>
      </c>
      <c r="Q26" s="26" t="str">
        <f t="shared" ref="Q26:Q35" si="26">(O26*0.3)/$I$63</f>
        <v>8</v>
      </c>
      <c r="R26" s="27" t="str">
        <f t="shared" ref="R26:R35" si="27">(O26*0.6)/$I$63</f>
        <v>16</v>
      </c>
      <c r="S26" s="28" t="str">
        <f t="shared" ref="S26:S35" si="28">O26/$I$63</f>
        <v>27</v>
      </c>
      <c r="U26" s="21">
        <v>21.0</v>
      </c>
      <c r="V26" s="22" t="s">
        <v>92</v>
      </c>
      <c r="W26" s="23">
        <v>6.2</v>
      </c>
      <c r="X26" s="23">
        <v>4.2</v>
      </c>
      <c r="Y26" s="24" t="str">
        <f t="shared" si="9"/>
        <v>26.04</v>
      </c>
      <c r="Z26" s="25">
        <v>0.0</v>
      </c>
      <c r="AA26" s="26" t="str">
        <f>(Y26*0.3)/I63</f>
        <v>3</v>
      </c>
      <c r="AB26" s="27" t="str">
        <f>(Y26*0.6)/I63</f>
        <v>6</v>
      </c>
      <c r="AC26" s="33" t="str">
        <f>Y26/I63</f>
        <v>10</v>
      </c>
      <c r="AD26" s="36"/>
      <c r="AE26" s="12"/>
    </row>
    <row r="27" ht="15.0" customHeight="1">
      <c r="A27" s="9" t="s">
        <v>9</v>
      </c>
      <c r="B27" s="10" t="s">
        <v>10</v>
      </c>
      <c r="C27" s="5" t="s">
        <v>11</v>
      </c>
      <c r="D27" s="4"/>
      <c r="E27" s="10" t="s">
        <v>12</v>
      </c>
      <c r="F27" s="5" t="s">
        <v>13</v>
      </c>
      <c r="G27" s="3"/>
      <c r="H27" s="3"/>
      <c r="I27" s="4"/>
      <c r="K27" s="21">
        <v>2.0</v>
      </c>
      <c r="L27" s="22" t="s">
        <v>93</v>
      </c>
      <c r="M27" s="23">
        <v>8.25</v>
      </c>
      <c r="N27" s="23">
        <v>8.9</v>
      </c>
      <c r="O27" s="24" t="str">
        <f t="shared" si="25"/>
        <v>73.43</v>
      </c>
      <c r="P27" s="25">
        <v>0.0</v>
      </c>
      <c r="Q27" s="26" t="str">
        <f t="shared" si="26"/>
        <v>8</v>
      </c>
      <c r="R27" s="27" t="str">
        <f t="shared" si="27"/>
        <v>16</v>
      </c>
      <c r="S27" s="28" t="str">
        <f t="shared" si="28"/>
        <v>27</v>
      </c>
      <c r="U27" s="21">
        <v>22.0</v>
      </c>
      <c r="V27" s="22" t="s">
        <v>94</v>
      </c>
      <c r="W27" s="23">
        <v>6.0</v>
      </c>
      <c r="X27" s="23">
        <v>4.2</v>
      </c>
      <c r="Y27" s="24" t="str">
        <f t="shared" si="9"/>
        <v>25.20</v>
      </c>
      <c r="Z27" s="25">
        <v>0.0</v>
      </c>
      <c r="AA27" s="26" t="str">
        <f>(Y27*0.3)/I63</f>
        <v>3</v>
      </c>
      <c r="AB27" s="27" t="str">
        <f>(Y27*0.6)/I63</f>
        <v>6</v>
      </c>
      <c r="AC27" s="33" t="str">
        <f>Y27/I63</f>
        <v>9</v>
      </c>
      <c r="AD27" s="36"/>
      <c r="AE27" s="41"/>
    </row>
    <row r="28" ht="15.75" customHeight="1">
      <c r="A28" s="13"/>
      <c r="B28" s="13"/>
      <c r="C28" s="14" t="s">
        <v>14</v>
      </c>
      <c r="D28" s="14" t="s">
        <v>15</v>
      </c>
      <c r="E28" s="13"/>
      <c r="F28" s="15" t="s">
        <v>16</v>
      </c>
      <c r="G28" s="16" t="s">
        <v>17</v>
      </c>
      <c r="H28" s="17" t="s">
        <v>18</v>
      </c>
      <c r="I28" s="18" t="s">
        <v>19</v>
      </c>
      <c r="K28" s="21">
        <v>3.0</v>
      </c>
      <c r="L28" s="22" t="s">
        <v>95</v>
      </c>
      <c r="M28" s="23">
        <v>8.25</v>
      </c>
      <c r="N28" s="23">
        <v>8.9</v>
      </c>
      <c r="O28" s="24" t="str">
        <f t="shared" si="25"/>
        <v>73.43</v>
      </c>
      <c r="P28" s="25">
        <v>0.0</v>
      </c>
      <c r="Q28" s="26" t="str">
        <f t="shared" si="26"/>
        <v>8</v>
      </c>
      <c r="R28" s="27" t="str">
        <f t="shared" si="27"/>
        <v>16</v>
      </c>
      <c r="S28" s="28" t="str">
        <f t="shared" si="28"/>
        <v>27</v>
      </c>
      <c r="AD28" s="36"/>
      <c r="AE28" s="37"/>
    </row>
    <row r="29" ht="15.75" customHeight="1">
      <c r="A29" s="21">
        <v>1.0</v>
      </c>
      <c r="B29" s="22" t="s">
        <v>96</v>
      </c>
      <c r="C29" s="23">
        <v>4.1</v>
      </c>
      <c r="D29" s="23">
        <v>2.3</v>
      </c>
      <c r="E29" s="24" t="str">
        <f t="shared" ref="E29:E40" si="29">C29*D29</f>
        <v>9.43</v>
      </c>
      <c r="F29" s="25">
        <v>0.0</v>
      </c>
      <c r="G29" s="26" t="str">
        <f t="shared" ref="G29:G40" si="30">(E29*0.3)/$I$63</f>
        <v>1</v>
      </c>
      <c r="H29" s="27" t="str">
        <f t="shared" ref="H29:H40" si="31">(E29*0.6)/$I$63</f>
        <v>2</v>
      </c>
      <c r="I29" s="28" t="str">
        <f t="shared" ref="I29:I40" si="32">E29/$I$63</f>
        <v>3</v>
      </c>
      <c r="K29" s="21">
        <v>4.0</v>
      </c>
      <c r="L29" s="22" t="s">
        <v>97</v>
      </c>
      <c r="M29" s="23">
        <v>8.25</v>
      </c>
      <c r="N29" s="23">
        <v>4.4</v>
      </c>
      <c r="O29" s="24" t="str">
        <f t="shared" si="25"/>
        <v>36.30</v>
      </c>
      <c r="P29" s="25">
        <v>0.0</v>
      </c>
      <c r="Q29" s="26" t="str">
        <f t="shared" si="26"/>
        <v>4</v>
      </c>
      <c r="R29" s="27" t="str">
        <f t="shared" si="27"/>
        <v>8</v>
      </c>
      <c r="S29" s="28" t="str">
        <f t="shared" si="28"/>
        <v>13</v>
      </c>
      <c r="U29" s="2" t="s">
        <v>98</v>
      </c>
      <c r="V29" s="3"/>
      <c r="W29" s="3"/>
      <c r="X29" s="3"/>
      <c r="Y29" s="4"/>
      <c r="Z29" s="5" t="s">
        <v>3</v>
      </c>
      <c r="AA29" s="3"/>
      <c r="AB29" s="3"/>
      <c r="AC29" s="4"/>
      <c r="AD29" s="36"/>
      <c r="AE29" s="42" t="str">
        <f>SUM(H6:H24,H29:H40,H45:H61,R6:R21,R26:R35,R40:R50,R55:R64,AB6:AB27,AB32:AB56)</f>
        <v>1093</v>
      </c>
    </row>
    <row r="30" ht="15.75" customHeight="1">
      <c r="A30" s="21">
        <v>2.0</v>
      </c>
      <c r="B30" s="22" t="s">
        <v>96</v>
      </c>
      <c r="C30" s="23">
        <v>4.1</v>
      </c>
      <c r="D30" s="23">
        <v>7.1</v>
      </c>
      <c r="E30" s="24" t="str">
        <f t="shared" si="29"/>
        <v>29.11</v>
      </c>
      <c r="F30" s="25">
        <v>0.0</v>
      </c>
      <c r="G30" s="26" t="str">
        <f t="shared" si="30"/>
        <v>3</v>
      </c>
      <c r="H30" s="27" t="str">
        <f t="shared" si="31"/>
        <v>6</v>
      </c>
      <c r="I30" s="28" t="str">
        <f t="shared" si="32"/>
        <v>11</v>
      </c>
      <c r="K30" s="21">
        <v>5.0</v>
      </c>
      <c r="L30" s="22" t="s">
        <v>99</v>
      </c>
      <c r="M30" s="23">
        <v>8.25</v>
      </c>
      <c r="N30" s="23">
        <v>4.4</v>
      </c>
      <c r="O30" s="24" t="str">
        <f t="shared" si="25"/>
        <v>36.30</v>
      </c>
      <c r="P30" s="25">
        <v>0.0</v>
      </c>
      <c r="Q30" s="26" t="str">
        <f t="shared" si="26"/>
        <v>4</v>
      </c>
      <c r="R30" s="27" t="str">
        <f t="shared" si="27"/>
        <v>8</v>
      </c>
      <c r="S30" s="28" t="str">
        <f t="shared" si="28"/>
        <v>13</v>
      </c>
      <c r="U30" s="9" t="s">
        <v>9</v>
      </c>
      <c r="V30" s="10" t="s">
        <v>10</v>
      </c>
      <c r="W30" s="5" t="s">
        <v>11</v>
      </c>
      <c r="X30" s="4"/>
      <c r="Y30" s="10" t="s">
        <v>12</v>
      </c>
      <c r="Z30" s="5" t="s">
        <v>13</v>
      </c>
      <c r="AA30" s="3"/>
      <c r="AB30" s="3"/>
      <c r="AC30" s="4"/>
      <c r="AD30" s="36"/>
      <c r="AE30" s="12"/>
    </row>
    <row r="31" ht="15.75" customHeight="1">
      <c r="A31" s="21">
        <v>3.0</v>
      </c>
      <c r="B31" s="22" t="s">
        <v>100</v>
      </c>
      <c r="C31" s="23">
        <v>4.1</v>
      </c>
      <c r="D31" s="23">
        <v>6.4</v>
      </c>
      <c r="E31" s="24" t="str">
        <f t="shared" si="29"/>
        <v>26.24</v>
      </c>
      <c r="F31" s="25">
        <v>0.0</v>
      </c>
      <c r="G31" s="26" t="str">
        <f t="shared" si="30"/>
        <v>3</v>
      </c>
      <c r="H31" s="27" t="str">
        <f t="shared" si="31"/>
        <v>6</v>
      </c>
      <c r="I31" s="28" t="str">
        <f t="shared" si="32"/>
        <v>10</v>
      </c>
      <c r="K31" s="21">
        <v>6.0</v>
      </c>
      <c r="L31" s="22" t="s">
        <v>101</v>
      </c>
      <c r="M31" s="23">
        <v>8.0</v>
      </c>
      <c r="N31" s="23">
        <v>8.9</v>
      </c>
      <c r="O31" s="24" t="str">
        <f t="shared" si="25"/>
        <v>71.20</v>
      </c>
      <c r="P31" s="25">
        <v>0.0</v>
      </c>
      <c r="Q31" s="26" t="str">
        <f t="shared" si="26"/>
        <v>8</v>
      </c>
      <c r="R31" s="27" t="str">
        <f t="shared" si="27"/>
        <v>16</v>
      </c>
      <c r="S31" s="28" t="str">
        <f t="shared" si="28"/>
        <v>26</v>
      </c>
      <c r="U31" s="13"/>
      <c r="V31" s="13"/>
      <c r="W31" s="14" t="s">
        <v>14</v>
      </c>
      <c r="X31" s="14" t="s">
        <v>15</v>
      </c>
      <c r="Y31" s="13"/>
      <c r="Z31" s="15" t="s">
        <v>16</v>
      </c>
      <c r="AA31" s="16" t="s">
        <v>17</v>
      </c>
      <c r="AB31" s="17" t="s">
        <v>18</v>
      </c>
      <c r="AC31" s="19" t="s">
        <v>19</v>
      </c>
      <c r="AD31" s="36"/>
      <c r="AE31" s="13"/>
    </row>
    <row r="32" ht="15.75" customHeight="1">
      <c r="A32" s="21">
        <v>4.0</v>
      </c>
      <c r="B32" s="22" t="s">
        <v>102</v>
      </c>
      <c r="C32" s="23">
        <v>4.1</v>
      </c>
      <c r="D32" s="23">
        <v>6.4</v>
      </c>
      <c r="E32" s="24" t="str">
        <f t="shared" si="29"/>
        <v>26.24</v>
      </c>
      <c r="F32" s="25">
        <v>0.0</v>
      </c>
      <c r="G32" s="26" t="str">
        <f t="shared" si="30"/>
        <v>3</v>
      </c>
      <c r="H32" s="27" t="str">
        <f t="shared" si="31"/>
        <v>6</v>
      </c>
      <c r="I32" s="28" t="str">
        <f t="shared" si="32"/>
        <v>10</v>
      </c>
      <c r="K32" s="21">
        <v>7.0</v>
      </c>
      <c r="L32" s="22" t="s">
        <v>103</v>
      </c>
      <c r="M32" s="23">
        <v>8.0</v>
      </c>
      <c r="N32" s="23">
        <v>8.9</v>
      </c>
      <c r="O32" s="24" t="str">
        <f t="shared" si="25"/>
        <v>71.20</v>
      </c>
      <c r="P32" s="25">
        <v>0.0</v>
      </c>
      <c r="Q32" s="26" t="str">
        <f t="shared" si="26"/>
        <v>8</v>
      </c>
      <c r="R32" s="27" t="str">
        <f t="shared" si="27"/>
        <v>16</v>
      </c>
      <c r="S32" s="28" t="str">
        <f t="shared" si="28"/>
        <v>26</v>
      </c>
      <c r="U32" s="29" t="s">
        <v>22</v>
      </c>
      <c r="V32" s="30" t="s">
        <v>104</v>
      </c>
      <c r="W32" s="31">
        <v>3.8</v>
      </c>
      <c r="X32" s="31">
        <v>6.4</v>
      </c>
      <c r="Y32" s="32" t="str">
        <f t="shared" ref="Y32:Y56" si="33">W32*X32</f>
        <v>24.32</v>
      </c>
      <c r="Z32" s="25">
        <v>0.0</v>
      </c>
      <c r="AA32" s="26" t="str">
        <f>(Y32*0.3)/I63*(1-I64)</f>
        <v>2</v>
      </c>
      <c r="AB32" s="27" t="str">
        <f>(Y32*0.6)/I63*(1-I64)</f>
        <v>4</v>
      </c>
      <c r="AC32" s="33" t="str">
        <f>Y32/I63*(1-I64)</f>
        <v>6</v>
      </c>
      <c r="AD32" s="36"/>
      <c r="AE32" s="43" t="s">
        <v>105</v>
      </c>
    </row>
    <row r="33" ht="15.75" customHeight="1">
      <c r="A33" s="21">
        <v>5.0</v>
      </c>
      <c r="B33" s="22" t="s">
        <v>106</v>
      </c>
      <c r="C33" s="23">
        <v>4.1</v>
      </c>
      <c r="D33" s="23">
        <v>6.4</v>
      </c>
      <c r="E33" s="24" t="str">
        <f t="shared" si="29"/>
        <v>26.24</v>
      </c>
      <c r="F33" s="25">
        <v>0.0</v>
      </c>
      <c r="G33" s="26" t="str">
        <f t="shared" si="30"/>
        <v>3</v>
      </c>
      <c r="H33" s="27" t="str">
        <f t="shared" si="31"/>
        <v>6</v>
      </c>
      <c r="I33" s="28" t="str">
        <f t="shared" si="32"/>
        <v>10</v>
      </c>
      <c r="K33" s="21">
        <v>8.0</v>
      </c>
      <c r="L33" s="22" t="s">
        <v>107</v>
      </c>
      <c r="M33" s="23">
        <v>8.0</v>
      </c>
      <c r="N33" s="23">
        <v>4.4</v>
      </c>
      <c r="O33" s="24" t="str">
        <f t="shared" si="25"/>
        <v>35.20</v>
      </c>
      <c r="P33" s="25">
        <v>0.0</v>
      </c>
      <c r="Q33" s="26" t="str">
        <f t="shared" si="26"/>
        <v>4</v>
      </c>
      <c r="R33" s="27" t="str">
        <f t="shared" si="27"/>
        <v>8</v>
      </c>
      <c r="S33" s="28" t="str">
        <f t="shared" si="28"/>
        <v>13</v>
      </c>
      <c r="U33" s="29" t="s">
        <v>108</v>
      </c>
      <c r="V33" s="30" t="s">
        <v>109</v>
      </c>
      <c r="W33" s="31">
        <v>3.8</v>
      </c>
      <c r="X33" s="31">
        <v>9.6</v>
      </c>
      <c r="Y33" s="32" t="str">
        <f t="shared" si="33"/>
        <v>36.48</v>
      </c>
      <c r="Z33" s="25">
        <v>0.0</v>
      </c>
      <c r="AA33" s="26" t="str">
        <f>(Y33*0.3)/I63*(1-I64)</f>
        <v>3</v>
      </c>
      <c r="AB33" s="27" t="str">
        <f>(Y33*0.6)/I63*(1-I64)</f>
        <v>6</v>
      </c>
      <c r="AC33" s="33" t="str">
        <f>Y33/I63*(1-I64)</f>
        <v>9</v>
      </c>
      <c r="AD33" s="36"/>
      <c r="AE33" s="12"/>
    </row>
    <row r="34" ht="15.75" customHeight="1">
      <c r="A34" s="21">
        <v>6.0</v>
      </c>
      <c r="B34" s="22" t="s">
        <v>110</v>
      </c>
      <c r="C34" s="23">
        <v>4.3</v>
      </c>
      <c r="D34" s="23">
        <v>2.3</v>
      </c>
      <c r="E34" s="24" t="str">
        <f t="shared" si="29"/>
        <v>9.89</v>
      </c>
      <c r="F34" s="25">
        <v>0.0</v>
      </c>
      <c r="G34" s="26" t="str">
        <f t="shared" si="30"/>
        <v>1</v>
      </c>
      <c r="H34" s="27" t="str">
        <f t="shared" si="31"/>
        <v>2</v>
      </c>
      <c r="I34" s="28" t="str">
        <f t="shared" si="32"/>
        <v>4</v>
      </c>
      <c r="K34" s="21">
        <v>9.0</v>
      </c>
      <c r="L34" s="22" t="s">
        <v>111</v>
      </c>
      <c r="M34" s="23">
        <v>8.0</v>
      </c>
      <c r="N34" s="23">
        <v>4.4</v>
      </c>
      <c r="O34" s="24" t="str">
        <f t="shared" si="25"/>
        <v>35.20</v>
      </c>
      <c r="P34" s="25">
        <v>0.0</v>
      </c>
      <c r="Q34" s="26" t="str">
        <f t="shared" si="26"/>
        <v>4</v>
      </c>
      <c r="R34" s="27" t="str">
        <f t="shared" si="27"/>
        <v>8</v>
      </c>
      <c r="S34" s="28" t="str">
        <f t="shared" si="28"/>
        <v>13</v>
      </c>
      <c r="U34" s="21">
        <v>3.0</v>
      </c>
      <c r="V34" s="22" t="s">
        <v>112</v>
      </c>
      <c r="W34" s="23">
        <v>5.4</v>
      </c>
      <c r="X34" s="23">
        <v>2.7</v>
      </c>
      <c r="Y34" s="24" t="str">
        <f t="shared" si="33"/>
        <v>14.58</v>
      </c>
      <c r="Z34" s="25">
        <v>0.0</v>
      </c>
      <c r="AA34" s="26" t="str">
        <f t="shared" ref="AA34:AA36" si="34">(Y34*0.3)/$I$63</f>
        <v>2</v>
      </c>
      <c r="AB34" s="27" t="str">
        <f t="shared" ref="AB34:AB36" si="35">(Y34*0.6)/$I$63</f>
        <v>3</v>
      </c>
      <c r="AC34" s="33" t="str">
        <f t="shared" ref="AC34:AC36" si="36">Y34/$I$63</f>
        <v>5</v>
      </c>
      <c r="AD34" s="36"/>
      <c r="AE34" s="12"/>
    </row>
    <row r="35" ht="15.75" customHeight="1">
      <c r="A35" s="21">
        <v>7.0</v>
      </c>
      <c r="B35" s="22" t="s">
        <v>110</v>
      </c>
      <c r="C35" s="23">
        <v>4.3</v>
      </c>
      <c r="D35" s="23">
        <v>6.2</v>
      </c>
      <c r="E35" s="24" t="str">
        <f t="shared" si="29"/>
        <v>26.66</v>
      </c>
      <c r="F35" s="25">
        <v>0.0</v>
      </c>
      <c r="G35" s="26" t="str">
        <f t="shared" si="30"/>
        <v>3</v>
      </c>
      <c r="H35" s="27" t="str">
        <f t="shared" si="31"/>
        <v>6</v>
      </c>
      <c r="I35" s="28" t="str">
        <f t="shared" si="32"/>
        <v>10</v>
      </c>
      <c r="K35" s="44">
        <v>10.0</v>
      </c>
      <c r="L35" s="22" t="s">
        <v>113</v>
      </c>
      <c r="M35" s="45">
        <v>8.0</v>
      </c>
      <c r="N35" s="45">
        <v>8.9</v>
      </c>
      <c r="O35" s="24" t="str">
        <f t="shared" si="25"/>
        <v>71.20</v>
      </c>
      <c r="P35" s="46">
        <v>0.0</v>
      </c>
      <c r="Q35" s="26" t="str">
        <f t="shared" si="26"/>
        <v>8</v>
      </c>
      <c r="R35" s="27" t="str">
        <f t="shared" si="27"/>
        <v>16</v>
      </c>
      <c r="S35" s="28" t="str">
        <f t="shared" si="28"/>
        <v>26</v>
      </c>
      <c r="U35" s="21">
        <v>4.0</v>
      </c>
      <c r="V35" s="22" t="s">
        <v>114</v>
      </c>
      <c r="W35" s="23">
        <v>5.4</v>
      </c>
      <c r="X35" s="23">
        <v>6.4</v>
      </c>
      <c r="Y35" s="24" t="str">
        <f t="shared" si="33"/>
        <v>34.56</v>
      </c>
      <c r="Z35" s="25">
        <v>0.0</v>
      </c>
      <c r="AA35" s="26" t="str">
        <f t="shared" si="34"/>
        <v>4</v>
      </c>
      <c r="AB35" s="27" t="str">
        <f t="shared" si="35"/>
        <v>8</v>
      </c>
      <c r="AC35" s="33" t="str">
        <f t="shared" si="36"/>
        <v>13</v>
      </c>
      <c r="AD35" s="36"/>
      <c r="AE35" s="13"/>
    </row>
    <row r="36" ht="15.75" customHeight="1">
      <c r="A36" s="21">
        <v>8.0</v>
      </c>
      <c r="B36" s="22" t="s">
        <v>115</v>
      </c>
      <c r="C36" s="23">
        <v>4.1</v>
      </c>
      <c r="D36" s="23">
        <v>6.4</v>
      </c>
      <c r="E36" s="24" t="str">
        <f t="shared" si="29"/>
        <v>26.24</v>
      </c>
      <c r="F36" s="25">
        <v>0.0</v>
      </c>
      <c r="G36" s="26" t="str">
        <f t="shared" si="30"/>
        <v>3</v>
      </c>
      <c r="H36" s="27" t="str">
        <f t="shared" si="31"/>
        <v>6</v>
      </c>
      <c r="I36" s="28" t="str">
        <f t="shared" si="32"/>
        <v>10</v>
      </c>
      <c r="K36" s="47"/>
      <c r="L36" s="48"/>
      <c r="M36" s="49"/>
      <c r="N36" s="49"/>
      <c r="O36" s="50"/>
      <c r="P36" s="51"/>
      <c r="Q36" s="52"/>
      <c r="R36" s="52"/>
      <c r="S36" s="52"/>
      <c r="U36" s="21">
        <v>5.0</v>
      </c>
      <c r="V36" s="22" t="s">
        <v>116</v>
      </c>
      <c r="W36" s="23">
        <v>4.8</v>
      </c>
      <c r="X36" s="23">
        <v>3.2</v>
      </c>
      <c r="Y36" s="24" t="str">
        <f t="shared" si="33"/>
        <v>15.36</v>
      </c>
      <c r="Z36" s="25">
        <v>0.0</v>
      </c>
      <c r="AA36" s="26" t="str">
        <f t="shared" si="34"/>
        <v>2</v>
      </c>
      <c r="AB36" s="27" t="str">
        <f t="shared" si="35"/>
        <v>3</v>
      </c>
      <c r="AC36" s="33" t="str">
        <f t="shared" si="36"/>
        <v>6</v>
      </c>
      <c r="AD36" s="36"/>
      <c r="AE36" s="53"/>
    </row>
    <row r="37" ht="15.75" customHeight="1">
      <c r="A37" s="21">
        <v>9.0</v>
      </c>
      <c r="B37" s="22" t="s">
        <v>117</v>
      </c>
      <c r="C37" s="23">
        <v>4.1</v>
      </c>
      <c r="D37" s="23">
        <v>6.4</v>
      </c>
      <c r="E37" s="24" t="str">
        <f t="shared" si="29"/>
        <v>26.24</v>
      </c>
      <c r="F37" s="25">
        <v>0.0</v>
      </c>
      <c r="G37" s="26" t="str">
        <f t="shared" si="30"/>
        <v>3</v>
      </c>
      <c r="H37" s="27" t="str">
        <f t="shared" si="31"/>
        <v>6</v>
      </c>
      <c r="I37" s="28" t="str">
        <f t="shared" si="32"/>
        <v>10</v>
      </c>
      <c r="K37" s="54" t="s">
        <v>118</v>
      </c>
      <c r="L37" s="55"/>
      <c r="M37" s="55"/>
      <c r="N37" s="55"/>
      <c r="O37" s="56"/>
      <c r="P37" s="57" t="s">
        <v>3</v>
      </c>
      <c r="Q37" s="55"/>
      <c r="R37" s="55"/>
      <c r="S37" s="56"/>
      <c r="U37" s="29">
        <v>6.0</v>
      </c>
      <c r="V37" s="30" t="s">
        <v>119</v>
      </c>
      <c r="W37" s="31">
        <v>6.4</v>
      </c>
      <c r="X37" s="31">
        <v>3.0</v>
      </c>
      <c r="Y37" s="32" t="str">
        <f t="shared" si="33"/>
        <v>19.20</v>
      </c>
      <c r="Z37" s="25">
        <v>0.0</v>
      </c>
      <c r="AA37" s="26" t="str">
        <f>(Y37*0.3)/I63*(1-I64)</f>
        <v>1</v>
      </c>
      <c r="AB37" s="27" t="str">
        <f>(Y37*0.6)/I63*(1-I64)</f>
        <v>3</v>
      </c>
      <c r="AC37" s="33" t="str">
        <f>Y37/I63*(1-I64)</f>
        <v>5</v>
      </c>
      <c r="AD37" s="36"/>
      <c r="AE37" s="58" t="str">
        <f>SUM(G6:G24,G29:G40,G45:G61,Q6:Q21,Q26:Q35,Q40:Q50,Q55:Q64,AA6:AA27,AA32:AA56)</f>
        <v>547</v>
      </c>
    </row>
    <row r="38" ht="15.75" customHeight="1">
      <c r="A38" s="21">
        <v>10.0</v>
      </c>
      <c r="B38" s="22" t="s">
        <v>120</v>
      </c>
      <c r="C38" s="23">
        <v>4.1</v>
      </c>
      <c r="D38" s="23">
        <v>6.4</v>
      </c>
      <c r="E38" s="24" t="str">
        <f t="shared" si="29"/>
        <v>26.24</v>
      </c>
      <c r="F38" s="25">
        <v>0.0</v>
      </c>
      <c r="G38" s="26" t="str">
        <f t="shared" si="30"/>
        <v>3</v>
      </c>
      <c r="H38" s="27" t="str">
        <f t="shared" si="31"/>
        <v>6</v>
      </c>
      <c r="I38" s="28" t="str">
        <f t="shared" si="32"/>
        <v>10</v>
      </c>
      <c r="K38" s="9" t="s">
        <v>9</v>
      </c>
      <c r="L38" s="10" t="s">
        <v>10</v>
      </c>
      <c r="M38" s="5" t="s">
        <v>11</v>
      </c>
      <c r="N38" s="4"/>
      <c r="O38" s="10" t="s">
        <v>12</v>
      </c>
      <c r="P38" s="5" t="s">
        <v>13</v>
      </c>
      <c r="Q38" s="3"/>
      <c r="R38" s="3"/>
      <c r="S38" s="4"/>
      <c r="U38" s="21">
        <v>7.0</v>
      </c>
      <c r="V38" s="22" t="s">
        <v>121</v>
      </c>
      <c r="W38" s="23">
        <v>6.4</v>
      </c>
      <c r="X38" s="23">
        <v>3.0</v>
      </c>
      <c r="Y38" s="24" t="str">
        <f t="shared" si="33"/>
        <v>19.20</v>
      </c>
      <c r="Z38" s="25">
        <v>0.0</v>
      </c>
      <c r="AA38" s="26" t="str">
        <f t="shared" ref="AA38:AA45" si="37">(Y38*0.3)/$I$63</f>
        <v>2</v>
      </c>
      <c r="AB38" s="27" t="str">
        <f t="shared" ref="AB38:AB45" si="38">(Y38*0.6)/$I$63</f>
        <v>4</v>
      </c>
      <c r="AC38" s="33" t="str">
        <f t="shared" ref="AC38:AC45" si="39">Y38/$I$63</f>
        <v>7</v>
      </c>
      <c r="AD38" s="36"/>
      <c r="AE38" s="13"/>
    </row>
    <row r="39" ht="15.75" customHeight="1">
      <c r="A39" s="21">
        <v>11.0</v>
      </c>
      <c r="B39" s="22" t="s">
        <v>122</v>
      </c>
      <c r="C39" s="23">
        <v>4.1</v>
      </c>
      <c r="D39" s="23">
        <v>2.3</v>
      </c>
      <c r="E39" s="24" t="str">
        <f t="shared" si="29"/>
        <v>9.43</v>
      </c>
      <c r="F39" s="25">
        <v>0.0</v>
      </c>
      <c r="G39" s="26" t="str">
        <f t="shared" si="30"/>
        <v>1</v>
      </c>
      <c r="H39" s="27" t="str">
        <f t="shared" si="31"/>
        <v>2</v>
      </c>
      <c r="I39" s="28" t="str">
        <f t="shared" si="32"/>
        <v>3</v>
      </c>
      <c r="K39" s="13"/>
      <c r="L39" s="13"/>
      <c r="M39" s="14" t="s">
        <v>14</v>
      </c>
      <c r="N39" s="14" t="s">
        <v>15</v>
      </c>
      <c r="O39" s="13"/>
      <c r="P39" s="15" t="s">
        <v>16</v>
      </c>
      <c r="Q39" s="16" t="s">
        <v>17</v>
      </c>
      <c r="R39" s="17" t="s">
        <v>18</v>
      </c>
      <c r="S39" s="18" t="s">
        <v>19</v>
      </c>
      <c r="U39" s="21">
        <v>8.0</v>
      </c>
      <c r="V39" s="22" t="s">
        <v>123</v>
      </c>
      <c r="W39" s="23">
        <v>6.4</v>
      </c>
      <c r="X39" s="23">
        <v>4.0</v>
      </c>
      <c r="Y39" s="24" t="str">
        <f t="shared" si="33"/>
        <v>25.60</v>
      </c>
      <c r="Z39" s="25">
        <v>0.0</v>
      </c>
      <c r="AA39" s="26" t="str">
        <f t="shared" si="37"/>
        <v>3</v>
      </c>
      <c r="AB39" s="27" t="str">
        <f t="shared" si="38"/>
        <v>6</v>
      </c>
      <c r="AC39" s="33" t="str">
        <f t="shared" si="39"/>
        <v>9</v>
      </c>
      <c r="AD39" s="36"/>
      <c r="AE39" s="59" t="s">
        <v>124</v>
      </c>
    </row>
    <row r="40" ht="15.75" customHeight="1">
      <c r="A40" s="21">
        <v>12.0</v>
      </c>
      <c r="B40" s="22" t="s">
        <v>125</v>
      </c>
      <c r="C40" s="23">
        <v>4.1</v>
      </c>
      <c r="D40" s="23">
        <v>7.1</v>
      </c>
      <c r="E40" s="24" t="str">
        <f t="shared" si="29"/>
        <v>29.11</v>
      </c>
      <c r="F40" s="25">
        <v>0.0</v>
      </c>
      <c r="G40" s="26" t="str">
        <f t="shared" si="30"/>
        <v>3</v>
      </c>
      <c r="H40" s="27" t="str">
        <f t="shared" si="31"/>
        <v>6</v>
      </c>
      <c r="I40" s="28" t="str">
        <f t="shared" si="32"/>
        <v>11</v>
      </c>
      <c r="K40" s="29" t="s">
        <v>22</v>
      </c>
      <c r="L40" s="30" t="s">
        <v>126</v>
      </c>
      <c r="M40" s="31">
        <v>8.0</v>
      </c>
      <c r="N40" s="31">
        <v>4.4</v>
      </c>
      <c r="O40" s="32" t="str">
        <f t="shared" ref="O40:O50" si="40">M40*N40</f>
        <v>35.20</v>
      </c>
      <c r="P40" s="25">
        <v>0.0</v>
      </c>
      <c r="Q40" s="26" t="str">
        <f>(O40*0.3)/$I$63*(1-I64)</f>
        <v>3</v>
      </c>
      <c r="R40" s="27" t="str">
        <f>(O40*0.6)/I63*(1-I64)</f>
        <v>5</v>
      </c>
      <c r="S40" s="28" t="str">
        <f>O40/I63*(1-I64)</f>
        <v>9</v>
      </c>
      <c r="U40" s="21">
        <v>9.0</v>
      </c>
      <c r="V40" s="22" t="s">
        <v>127</v>
      </c>
      <c r="W40" s="23">
        <v>6.4</v>
      </c>
      <c r="X40" s="23">
        <v>2.9</v>
      </c>
      <c r="Y40" s="24" t="str">
        <f t="shared" si="33"/>
        <v>18.56</v>
      </c>
      <c r="Z40" s="25">
        <v>0.0</v>
      </c>
      <c r="AA40" s="26" t="str">
        <f t="shared" si="37"/>
        <v>2</v>
      </c>
      <c r="AB40" s="27" t="str">
        <f t="shared" si="38"/>
        <v>4</v>
      </c>
      <c r="AC40" s="33" t="str">
        <f t="shared" si="39"/>
        <v>7</v>
      </c>
      <c r="AD40" s="36"/>
      <c r="AE40" s="12"/>
    </row>
    <row r="41" ht="15.75" customHeight="1">
      <c r="K41" s="29" t="s">
        <v>108</v>
      </c>
      <c r="L41" s="30" t="s">
        <v>128</v>
      </c>
      <c r="M41" s="31">
        <v>8.0</v>
      </c>
      <c r="N41" s="31">
        <v>4.4</v>
      </c>
      <c r="O41" s="32" t="str">
        <f t="shared" si="40"/>
        <v>35.20</v>
      </c>
      <c r="P41" s="25">
        <v>0.0</v>
      </c>
      <c r="Q41" s="26" t="str">
        <f>(O41*0.3)/I63*(1-I64)</f>
        <v>3</v>
      </c>
      <c r="R41" s="27" t="str">
        <f>(O41*0.6)/I63*(1-I64)</f>
        <v>5</v>
      </c>
      <c r="S41" s="28" t="str">
        <f>O41/I63*(1-I64)</f>
        <v>9</v>
      </c>
      <c r="U41" s="21">
        <v>10.0</v>
      </c>
      <c r="V41" s="22" t="s">
        <v>129</v>
      </c>
      <c r="W41" s="23">
        <v>6.4</v>
      </c>
      <c r="X41" s="23">
        <v>3.1</v>
      </c>
      <c r="Y41" s="24" t="str">
        <f t="shared" si="33"/>
        <v>19.84</v>
      </c>
      <c r="Z41" s="25">
        <v>0.0</v>
      </c>
      <c r="AA41" s="26" t="str">
        <f t="shared" si="37"/>
        <v>2</v>
      </c>
      <c r="AB41" s="27" t="str">
        <f t="shared" si="38"/>
        <v>4</v>
      </c>
      <c r="AC41" s="33" t="str">
        <f t="shared" si="39"/>
        <v>7</v>
      </c>
      <c r="AD41" s="36"/>
      <c r="AE41" s="12"/>
    </row>
    <row r="42" ht="15.75" customHeight="1">
      <c r="A42" s="2" t="s">
        <v>130</v>
      </c>
      <c r="B42" s="3"/>
      <c r="C42" s="3"/>
      <c r="D42" s="3"/>
      <c r="E42" s="4"/>
      <c r="F42" s="5" t="s">
        <v>3</v>
      </c>
      <c r="G42" s="3"/>
      <c r="H42" s="3"/>
      <c r="I42" s="4"/>
      <c r="K42" s="21">
        <v>3.0</v>
      </c>
      <c r="L42" s="22" t="s">
        <v>131</v>
      </c>
      <c r="M42" s="23">
        <v>8.0</v>
      </c>
      <c r="N42" s="23">
        <v>4.4</v>
      </c>
      <c r="O42" s="24" t="str">
        <f t="shared" si="40"/>
        <v>35.20</v>
      </c>
      <c r="P42" s="25">
        <v>0.0</v>
      </c>
      <c r="Q42" s="26" t="str">
        <f>(O42*0.3)/I63</f>
        <v>4</v>
      </c>
      <c r="R42" s="27" t="str">
        <f>(O42*0.6)/I63</f>
        <v>8</v>
      </c>
      <c r="S42" s="28" t="str">
        <f>O42/I63</f>
        <v>13</v>
      </c>
      <c r="U42" s="21">
        <v>11.0</v>
      </c>
      <c r="V42" s="22" t="s">
        <v>132</v>
      </c>
      <c r="W42" s="23">
        <v>6.2</v>
      </c>
      <c r="X42" s="23">
        <v>3.1</v>
      </c>
      <c r="Y42" s="24" t="str">
        <f t="shared" si="33"/>
        <v>19.22</v>
      </c>
      <c r="Z42" s="25">
        <v>0.0</v>
      </c>
      <c r="AA42" s="26" t="str">
        <f t="shared" si="37"/>
        <v>2</v>
      </c>
      <c r="AB42" s="27" t="str">
        <f t="shared" si="38"/>
        <v>4</v>
      </c>
      <c r="AC42" s="33" t="str">
        <f t="shared" si="39"/>
        <v>7</v>
      </c>
      <c r="AD42" s="36"/>
      <c r="AE42" s="13"/>
    </row>
    <row r="43" ht="15.0" customHeight="1">
      <c r="A43" s="9" t="s">
        <v>9</v>
      </c>
      <c r="B43" s="10" t="s">
        <v>10</v>
      </c>
      <c r="C43" s="5" t="s">
        <v>11</v>
      </c>
      <c r="D43" s="4"/>
      <c r="E43" s="10" t="s">
        <v>12</v>
      </c>
      <c r="F43" s="5" t="s">
        <v>13</v>
      </c>
      <c r="G43" s="3"/>
      <c r="H43" s="3"/>
      <c r="I43" s="4"/>
      <c r="K43" s="29" t="s">
        <v>33</v>
      </c>
      <c r="L43" s="30" t="s">
        <v>133</v>
      </c>
      <c r="M43" s="31">
        <v>8.0</v>
      </c>
      <c r="N43" s="31">
        <v>8.5</v>
      </c>
      <c r="O43" s="32" t="str">
        <f t="shared" si="40"/>
        <v>68.00</v>
      </c>
      <c r="P43" s="25">
        <v>0.0</v>
      </c>
      <c r="Q43" s="26" t="str">
        <f>(O43*0.3)/I63*(1-I64)</f>
        <v>5</v>
      </c>
      <c r="R43" s="27" t="str">
        <f>((O43*0.6)/I63)*(1-I64)</f>
        <v>11</v>
      </c>
      <c r="S43" s="28" t="str">
        <f>(O43/I63)*(1-I64)</f>
        <v>18</v>
      </c>
      <c r="U43" s="21">
        <v>12.0</v>
      </c>
      <c r="V43" s="22" t="s">
        <v>134</v>
      </c>
      <c r="W43" s="23">
        <v>6.4</v>
      </c>
      <c r="X43" s="23">
        <v>5.4</v>
      </c>
      <c r="Y43" s="24" t="str">
        <f t="shared" si="33"/>
        <v>34.56</v>
      </c>
      <c r="Z43" s="25">
        <v>2.0</v>
      </c>
      <c r="AA43" s="26" t="str">
        <f t="shared" si="37"/>
        <v>4</v>
      </c>
      <c r="AB43" s="27" t="str">
        <f t="shared" si="38"/>
        <v>8</v>
      </c>
      <c r="AC43" s="33" t="str">
        <f t="shared" si="39"/>
        <v>13</v>
      </c>
      <c r="AD43" s="36"/>
      <c r="AE43" s="53"/>
    </row>
    <row r="44" ht="15.75" customHeight="1">
      <c r="A44" s="13"/>
      <c r="B44" s="13"/>
      <c r="C44" s="14" t="s">
        <v>14</v>
      </c>
      <c r="D44" s="14" t="s">
        <v>15</v>
      </c>
      <c r="E44" s="13"/>
      <c r="F44" s="15" t="s">
        <v>16</v>
      </c>
      <c r="G44" s="16" t="s">
        <v>17</v>
      </c>
      <c r="H44" s="17" t="s">
        <v>18</v>
      </c>
      <c r="I44" s="18" t="s">
        <v>19</v>
      </c>
      <c r="K44" s="29" t="s">
        <v>135</v>
      </c>
      <c r="L44" s="30" t="s">
        <v>136</v>
      </c>
      <c r="M44" s="31">
        <v>8.0</v>
      </c>
      <c r="N44" s="31">
        <v>8.5</v>
      </c>
      <c r="O44" s="32" t="str">
        <f t="shared" si="40"/>
        <v>68.00</v>
      </c>
      <c r="P44" s="25">
        <v>0.0</v>
      </c>
      <c r="Q44" s="26" t="str">
        <f>(O44*0.3)/I63*(1-I64)</f>
        <v>5</v>
      </c>
      <c r="R44" s="27" t="str">
        <f>((O44*0.6)/I63)*(1-I64)</f>
        <v>11</v>
      </c>
      <c r="S44" s="28" t="str">
        <f>(O44/I63)*(1-I64)</f>
        <v>18</v>
      </c>
      <c r="U44" s="21">
        <v>13.0</v>
      </c>
      <c r="V44" s="22" t="s">
        <v>137</v>
      </c>
      <c r="W44" s="23">
        <v>2.0</v>
      </c>
      <c r="X44" s="23">
        <v>3.1</v>
      </c>
      <c r="Y44" s="24" t="str">
        <f t="shared" si="33"/>
        <v>6.20</v>
      </c>
      <c r="Z44" s="25">
        <v>0.0</v>
      </c>
      <c r="AA44" s="26" t="str">
        <f t="shared" si="37"/>
        <v>1</v>
      </c>
      <c r="AB44" s="27" t="str">
        <f t="shared" si="38"/>
        <v>1</v>
      </c>
      <c r="AC44" s="33" t="str">
        <f t="shared" si="39"/>
        <v>2</v>
      </c>
      <c r="AD44" s="36"/>
      <c r="AE44" s="60" t="str">
        <f>SUM(F6:F24,F29:F40,F45:F61,P6:P21,P26:P35,P40:P50,P55:P64,Z6:Z27,Z32:Z56)</f>
        <v>15</v>
      </c>
    </row>
    <row r="45" ht="15.75" customHeight="1">
      <c r="A45" s="29" t="s">
        <v>22</v>
      </c>
      <c r="B45" s="30" t="s">
        <v>138</v>
      </c>
      <c r="C45" s="31">
        <v>26.8</v>
      </c>
      <c r="D45" s="31">
        <v>9.2</v>
      </c>
      <c r="E45" s="32" t="str">
        <f t="shared" ref="E45:E61" si="41">C45*D45</f>
        <v>246.56</v>
      </c>
      <c r="F45" s="25">
        <v>0.0</v>
      </c>
      <c r="G45" s="26" t="str">
        <f>((E45*0.3)/I63)*(1-I64)</f>
        <v>19</v>
      </c>
      <c r="H45" s="27" t="str">
        <f>((E45*0.6)/I63)*(1-I64)</f>
        <v>38</v>
      </c>
      <c r="I45" s="28" t="str">
        <f>(E45/I63)*(1-I64)</f>
        <v>64</v>
      </c>
      <c r="K45" s="29" t="s">
        <v>139</v>
      </c>
      <c r="L45" s="30" t="s">
        <v>140</v>
      </c>
      <c r="M45" s="31">
        <v>8.0</v>
      </c>
      <c r="N45" s="31">
        <v>4.4</v>
      </c>
      <c r="O45" s="32" t="str">
        <f t="shared" si="40"/>
        <v>35.20</v>
      </c>
      <c r="P45" s="25">
        <v>0.0</v>
      </c>
      <c r="Q45" s="26" t="str">
        <f>(O45*0.3)/I63*(1-I64)</f>
        <v>3</v>
      </c>
      <c r="R45" s="27" t="str">
        <f>((O45*0.6)/I63)*(1-I64)</f>
        <v>5</v>
      </c>
      <c r="S45" s="28" t="str">
        <f>(O45/I63)*(1-I64)</f>
        <v>9</v>
      </c>
      <c r="U45" s="21">
        <v>14.0</v>
      </c>
      <c r="V45" s="22" t="s">
        <v>141</v>
      </c>
      <c r="W45" s="23">
        <v>5.4</v>
      </c>
      <c r="X45" s="23">
        <v>3.2</v>
      </c>
      <c r="Y45" s="24" t="str">
        <f t="shared" si="33"/>
        <v>17.28</v>
      </c>
      <c r="Z45" s="25">
        <v>2.0</v>
      </c>
      <c r="AA45" s="26" t="str">
        <f t="shared" si="37"/>
        <v>2</v>
      </c>
      <c r="AB45" s="27" t="str">
        <f t="shared" si="38"/>
        <v>4</v>
      </c>
      <c r="AC45" s="33" t="str">
        <f t="shared" si="39"/>
        <v>6</v>
      </c>
      <c r="AD45" s="36"/>
      <c r="AE45" s="61" t="s">
        <v>142</v>
      </c>
    </row>
    <row r="46" ht="15.75" customHeight="1">
      <c r="A46" s="21">
        <v>2.0</v>
      </c>
      <c r="B46" s="22" t="s">
        <v>143</v>
      </c>
      <c r="C46" s="23">
        <v>6.7</v>
      </c>
      <c r="D46" s="23">
        <v>9.2</v>
      </c>
      <c r="E46" s="24" t="str">
        <f t="shared" si="41"/>
        <v>61.64</v>
      </c>
      <c r="F46" s="25">
        <v>0.0</v>
      </c>
      <c r="G46" s="26" t="str">
        <f t="shared" ref="G46:G57" si="42">(E46*0.3)/$I$63</f>
        <v>7</v>
      </c>
      <c r="H46" s="27" t="str">
        <f t="shared" ref="H46:H57" si="43">(E46*0.6)/$I$63</f>
        <v>14</v>
      </c>
      <c r="I46" s="28" t="str">
        <f t="shared" ref="I46:I57" si="44">E46/$I$63</f>
        <v>23</v>
      </c>
      <c r="K46" s="21">
        <v>7.0</v>
      </c>
      <c r="L46" s="22" t="s">
        <v>144</v>
      </c>
      <c r="M46" s="23">
        <v>8.0</v>
      </c>
      <c r="N46" s="23">
        <v>8.8</v>
      </c>
      <c r="O46" s="24" t="str">
        <f t="shared" si="40"/>
        <v>70.40</v>
      </c>
      <c r="P46" s="25">
        <v>0.0</v>
      </c>
      <c r="Q46" s="26" t="str">
        <f t="shared" ref="Q46:Q47" si="45">(O46*0.3)/$I$63</f>
        <v>8</v>
      </c>
      <c r="R46" s="27" t="str">
        <f>(O46*0.6)/I63</f>
        <v>16</v>
      </c>
      <c r="S46" s="28" t="str">
        <f>O46/I63</f>
        <v>26</v>
      </c>
      <c r="U46" s="29" t="s">
        <v>73</v>
      </c>
      <c r="V46" s="30" t="s">
        <v>145</v>
      </c>
      <c r="W46" s="31">
        <v>5.9</v>
      </c>
      <c r="X46" s="31">
        <v>9.2</v>
      </c>
      <c r="Y46" s="32" t="str">
        <f t="shared" si="33"/>
        <v>54.28</v>
      </c>
      <c r="Z46" s="25">
        <v>2.0</v>
      </c>
      <c r="AA46" s="26" t="str">
        <f>(Y46*0.3)/I63*(1-I64)</f>
        <v>4</v>
      </c>
      <c r="AB46" s="27" t="str">
        <f>(Y46*0.6)/I63*(1-I64)</f>
        <v>8</v>
      </c>
      <c r="AC46" s="33" t="str">
        <f>Y46/I63*(1-I64)</f>
        <v>14</v>
      </c>
      <c r="AD46" s="36"/>
      <c r="AE46" s="12"/>
    </row>
    <row r="47" ht="15.75" customHeight="1">
      <c r="A47" s="21">
        <v>3.0</v>
      </c>
      <c r="B47" s="22" t="s">
        <v>146</v>
      </c>
      <c r="C47" s="23">
        <v>6.7</v>
      </c>
      <c r="D47" s="23">
        <v>9.2</v>
      </c>
      <c r="E47" s="24" t="str">
        <f t="shared" si="41"/>
        <v>61.64</v>
      </c>
      <c r="F47" s="25">
        <v>0.0</v>
      </c>
      <c r="G47" s="26" t="str">
        <f t="shared" si="42"/>
        <v>7</v>
      </c>
      <c r="H47" s="27" t="str">
        <f t="shared" si="43"/>
        <v>14</v>
      </c>
      <c r="I47" s="28" t="str">
        <f t="shared" si="44"/>
        <v>23</v>
      </c>
      <c r="K47" s="21">
        <v>8.0</v>
      </c>
      <c r="L47" s="22" t="s">
        <v>147</v>
      </c>
      <c r="M47" s="23">
        <v>8.0</v>
      </c>
      <c r="N47" s="23">
        <v>8.8</v>
      </c>
      <c r="O47" s="24" t="str">
        <f t="shared" si="40"/>
        <v>70.40</v>
      </c>
      <c r="P47" s="25">
        <v>0.0</v>
      </c>
      <c r="Q47" s="26" t="str">
        <f t="shared" si="45"/>
        <v>8</v>
      </c>
      <c r="R47" s="27" t="str">
        <f>(O47*0.6)/I63</f>
        <v>16</v>
      </c>
      <c r="S47" s="28" t="str">
        <f>O47/I63</f>
        <v>26</v>
      </c>
      <c r="U47" s="21">
        <v>16.0</v>
      </c>
      <c r="V47" s="22" t="s">
        <v>148</v>
      </c>
      <c r="W47" s="23">
        <v>6.4</v>
      </c>
      <c r="X47" s="23">
        <v>5.9</v>
      </c>
      <c r="Y47" s="24" t="str">
        <f t="shared" si="33"/>
        <v>37.76</v>
      </c>
      <c r="Z47" s="25">
        <v>1.0</v>
      </c>
      <c r="AA47" s="26" t="str">
        <f t="shared" ref="AA47:AA49" si="46">(Y47*0.3)/$I$63</f>
        <v>4</v>
      </c>
      <c r="AB47" s="27" t="str">
        <f t="shared" ref="AB47:AB49" si="47">(Y47*0.6)/$I$63</f>
        <v>8</v>
      </c>
      <c r="AC47" s="33" t="str">
        <f t="shared" ref="AC47:AC49" si="48">Y47/$I$63</f>
        <v>14</v>
      </c>
      <c r="AD47" s="36"/>
      <c r="AE47" s="12"/>
    </row>
    <row r="48" ht="15.75" customHeight="1">
      <c r="A48" s="21">
        <v>4.0</v>
      </c>
      <c r="B48" s="62" t="s">
        <v>149</v>
      </c>
      <c r="C48" s="23">
        <v>6.7</v>
      </c>
      <c r="D48" s="23">
        <v>9.2</v>
      </c>
      <c r="E48" s="24" t="str">
        <f t="shared" si="41"/>
        <v>61.64</v>
      </c>
      <c r="F48" s="25">
        <v>0.0</v>
      </c>
      <c r="G48" s="26" t="str">
        <f t="shared" si="42"/>
        <v>7</v>
      </c>
      <c r="H48" s="27" t="str">
        <f t="shared" si="43"/>
        <v>14</v>
      </c>
      <c r="I48" s="28" t="str">
        <f t="shared" si="44"/>
        <v>23</v>
      </c>
      <c r="K48" s="29" t="s">
        <v>150</v>
      </c>
      <c r="L48" s="30" t="s">
        <v>151</v>
      </c>
      <c r="M48" s="31">
        <v>8.0</v>
      </c>
      <c r="N48" s="31">
        <v>8.8</v>
      </c>
      <c r="O48" s="32" t="str">
        <f t="shared" si="40"/>
        <v>70.40</v>
      </c>
      <c r="P48" s="25">
        <v>0.0</v>
      </c>
      <c r="Q48" s="26" t="str">
        <f>((O48*0.3)/I63)*(1-I64)</f>
        <v>5</v>
      </c>
      <c r="R48" s="27" t="str">
        <f>((O48*0.6)/I63)*(1-I64)</f>
        <v>11</v>
      </c>
      <c r="S48" s="28" t="str">
        <f>(O48/I63)*(1-I64)</f>
        <v>18</v>
      </c>
      <c r="U48" s="21">
        <v>17.0</v>
      </c>
      <c r="V48" s="22" t="s">
        <v>152</v>
      </c>
      <c r="W48" s="23">
        <v>3.2</v>
      </c>
      <c r="X48" s="23">
        <v>4.0</v>
      </c>
      <c r="Y48" s="24" t="str">
        <f t="shared" si="33"/>
        <v>12.80</v>
      </c>
      <c r="Z48" s="25">
        <v>0.0</v>
      </c>
      <c r="AA48" s="26" t="str">
        <f t="shared" si="46"/>
        <v>1</v>
      </c>
      <c r="AB48" s="27" t="str">
        <f t="shared" si="47"/>
        <v>3</v>
      </c>
      <c r="AC48" s="33" t="str">
        <f t="shared" si="48"/>
        <v>5</v>
      </c>
      <c r="AD48" s="36"/>
      <c r="AE48" s="13"/>
    </row>
    <row r="49" ht="15.75" customHeight="1">
      <c r="A49" s="21">
        <v>5.0</v>
      </c>
      <c r="B49" s="62" t="s">
        <v>153</v>
      </c>
      <c r="C49" s="23">
        <v>6.7</v>
      </c>
      <c r="D49" s="23">
        <v>9.2</v>
      </c>
      <c r="E49" s="24" t="str">
        <f t="shared" si="41"/>
        <v>61.64</v>
      </c>
      <c r="F49" s="25">
        <v>0.0</v>
      </c>
      <c r="G49" s="26" t="str">
        <f t="shared" si="42"/>
        <v>7</v>
      </c>
      <c r="H49" s="27" t="str">
        <f t="shared" si="43"/>
        <v>14</v>
      </c>
      <c r="I49" s="28" t="str">
        <f t="shared" si="44"/>
        <v>23</v>
      </c>
      <c r="K49" s="29" t="s">
        <v>154</v>
      </c>
      <c r="L49" s="30" t="s">
        <v>155</v>
      </c>
      <c r="M49" s="31">
        <v>8.0</v>
      </c>
      <c r="N49" s="31">
        <v>5.0</v>
      </c>
      <c r="O49" s="32" t="str">
        <f t="shared" si="40"/>
        <v>40.00</v>
      </c>
      <c r="P49" s="25">
        <v>0.0</v>
      </c>
      <c r="Q49" s="26" t="str">
        <f>((O49*0.3)/I63)*(1-I64)</f>
        <v>3</v>
      </c>
      <c r="R49" s="27" t="str">
        <f>((O49*0.6)/I63)*(1-I64)</f>
        <v>6</v>
      </c>
      <c r="S49" s="28" t="str">
        <f>(O49/I63)*(1-I64)</f>
        <v>10</v>
      </c>
      <c r="U49" s="21">
        <v>18.0</v>
      </c>
      <c r="V49" s="22" t="s">
        <v>156</v>
      </c>
      <c r="W49" s="23">
        <v>6.2</v>
      </c>
      <c r="X49" s="23">
        <v>4.2</v>
      </c>
      <c r="Y49" s="24" t="str">
        <f t="shared" si="33"/>
        <v>26.04</v>
      </c>
      <c r="Z49" s="25">
        <v>0.0</v>
      </c>
      <c r="AA49" s="26" t="str">
        <f t="shared" si="46"/>
        <v>3</v>
      </c>
      <c r="AB49" s="27" t="str">
        <f t="shared" si="47"/>
        <v>6</v>
      </c>
      <c r="AC49" s="33" t="str">
        <f t="shared" si="48"/>
        <v>10</v>
      </c>
      <c r="AD49" s="36"/>
      <c r="AE49" s="63" t="s">
        <v>157</v>
      </c>
    </row>
    <row r="50" ht="15.75" customHeight="1">
      <c r="A50" s="21">
        <v>6.0</v>
      </c>
      <c r="B50" s="22" t="s">
        <v>158</v>
      </c>
      <c r="C50" s="23">
        <v>5.7</v>
      </c>
      <c r="D50" s="23">
        <v>8.6</v>
      </c>
      <c r="E50" s="24" t="str">
        <f t="shared" si="41"/>
        <v>49.02</v>
      </c>
      <c r="F50" s="25">
        <v>0.0</v>
      </c>
      <c r="G50" s="26" t="str">
        <f t="shared" si="42"/>
        <v>5</v>
      </c>
      <c r="H50" s="27" t="str">
        <f t="shared" si="43"/>
        <v>11</v>
      </c>
      <c r="I50" s="28" t="str">
        <f t="shared" si="44"/>
        <v>18</v>
      </c>
      <c r="K50" s="21">
        <v>11.0</v>
      </c>
      <c r="L50" s="22" t="s">
        <v>159</v>
      </c>
      <c r="M50" s="23">
        <v>8.0</v>
      </c>
      <c r="N50" s="23">
        <v>5.0</v>
      </c>
      <c r="O50" s="24" t="str">
        <f t="shared" si="40"/>
        <v>40.00</v>
      </c>
      <c r="P50" s="25">
        <v>0.0</v>
      </c>
      <c r="Q50" s="26" t="str">
        <f>(O50*0.3)/I63</f>
        <v>4</v>
      </c>
      <c r="R50" s="27" t="str">
        <f>(O50*0.6)/I63</f>
        <v>9</v>
      </c>
      <c r="S50" s="28" t="str">
        <f>O50/I63</f>
        <v>15</v>
      </c>
      <c r="U50" s="29" t="s">
        <v>84</v>
      </c>
      <c r="V50" s="30" t="s">
        <v>160</v>
      </c>
      <c r="W50" s="31">
        <v>6.2</v>
      </c>
      <c r="X50" s="31">
        <v>4.2</v>
      </c>
      <c r="Y50" s="32" t="str">
        <f t="shared" si="33"/>
        <v>26.04</v>
      </c>
      <c r="Z50" s="25">
        <v>0.0</v>
      </c>
      <c r="AA50" s="26" t="str">
        <f>(Y50*0.3)/I63*(1-I64)</f>
        <v>2</v>
      </c>
      <c r="AB50" s="27" t="str">
        <f>(Y50*0.6)/I63*(1-I64)</f>
        <v>4</v>
      </c>
      <c r="AC50" s="33" t="str">
        <f>Y50/I63*(1-I64)</f>
        <v>7</v>
      </c>
      <c r="AD50" s="36"/>
      <c r="AE50" s="12"/>
    </row>
    <row r="51" ht="15.75" customHeight="1">
      <c r="A51" s="21">
        <v>7.0</v>
      </c>
      <c r="B51" s="22" t="s">
        <v>161</v>
      </c>
      <c r="C51" s="23">
        <v>6.7</v>
      </c>
      <c r="D51" s="23">
        <v>9.2</v>
      </c>
      <c r="E51" s="24" t="str">
        <f t="shared" si="41"/>
        <v>61.64</v>
      </c>
      <c r="F51" s="25">
        <v>0.0</v>
      </c>
      <c r="G51" s="26" t="str">
        <f t="shared" si="42"/>
        <v>7</v>
      </c>
      <c r="H51" s="27" t="str">
        <f t="shared" si="43"/>
        <v>14</v>
      </c>
      <c r="I51" s="28" t="str">
        <f t="shared" si="44"/>
        <v>23</v>
      </c>
      <c r="U51" s="29" t="s">
        <v>87</v>
      </c>
      <c r="V51" s="30" t="s">
        <v>162</v>
      </c>
      <c r="W51" s="31">
        <v>6.2</v>
      </c>
      <c r="X51" s="31">
        <v>4.2</v>
      </c>
      <c r="Y51" s="32" t="str">
        <f t="shared" si="33"/>
        <v>26.04</v>
      </c>
      <c r="Z51" s="25">
        <v>0.0</v>
      </c>
      <c r="AA51" s="26" t="str">
        <f>(Y51*0.3)/I63*(1-I64)</f>
        <v>2</v>
      </c>
      <c r="AB51" s="27" t="str">
        <f>(Y51*0.6)/I63*(1-I64)</f>
        <v>4</v>
      </c>
      <c r="AC51" s="33" t="str">
        <f>Y51/I63*(1-I64)</f>
        <v>7</v>
      </c>
      <c r="AD51" s="36"/>
      <c r="AE51" s="12"/>
    </row>
    <row r="52" ht="15.75" customHeight="1">
      <c r="A52" s="21">
        <v>8.0</v>
      </c>
      <c r="B52" s="22" t="s">
        <v>163</v>
      </c>
      <c r="C52" s="23">
        <v>3.35</v>
      </c>
      <c r="D52" s="23">
        <v>9.2</v>
      </c>
      <c r="E52" s="24" t="str">
        <f t="shared" si="41"/>
        <v>30.82</v>
      </c>
      <c r="F52" s="25">
        <v>0.0</v>
      </c>
      <c r="G52" s="26" t="str">
        <f t="shared" si="42"/>
        <v>3</v>
      </c>
      <c r="H52" s="27" t="str">
        <f t="shared" si="43"/>
        <v>7</v>
      </c>
      <c r="I52" s="28" t="str">
        <f t="shared" si="44"/>
        <v>11</v>
      </c>
      <c r="K52" s="2" t="s">
        <v>164</v>
      </c>
      <c r="L52" s="3"/>
      <c r="M52" s="3"/>
      <c r="N52" s="3"/>
      <c r="O52" s="4"/>
      <c r="P52" s="5" t="s">
        <v>3</v>
      </c>
      <c r="Q52" s="3"/>
      <c r="R52" s="3"/>
      <c r="S52" s="4"/>
      <c r="U52" s="21">
        <v>21.0</v>
      </c>
      <c r="V52" s="22" t="s">
        <v>165</v>
      </c>
      <c r="W52" s="23">
        <v>6.2</v>
      </c>
      <c r="X52" s="23">
        <v>4.2</v>
      </c>
      <c r="Y52" s="24" t="str">
        <f t="shared" si="33"/>
        <v>26.04</v>
      </c>
      <c r="Z52" s="25">
        <v>0.0</v>
      </c>
      <c r="AA52" s="26" t="str">
        <f t="shared" ref="AA52:AA54" si="49">(Y52*0.3)/$I$63</f>
        <v>3</v>
      </c>
      <c r="AB52" s="27" t="str">
        <f t="shared" ref="AB52:AB54" si="50">(Y52*0.6)/$I$63</f>
        <v>6</v>
      </c>
      <c r="AC52" s="33" t="str">
        <f t="shared" ref="AC52:AC54" si="51">Y52/$I$63</f>
        <v>10</v>
      </c>
      <c r="AD52" s="36"/>
      <c r="AE52" s="12"/>
    </row>
    <row r="53" ht="15.75" customHeight="1">
      <c r="A53" s="21">
        <v>9.0</v>
      </c>
      <c r="B53" s="22" t="s">
        <v>166</v>
      </c>
      <c r="C53" s="23">
        <v>3.35</v>
      </c>
      <c r="D53" s="23">
        <v>9.2</v>
      </c>
      <c r="E53" s="24" t="str">
        <f t="shared" si="41"/>
        <v>30.82</v>
      </c>
      <c r="F53" s="25">
        <v>0.0</v>
      </c>
      <c r="G53" s="26" t="str">
        <f t="shared" si="42"/>
        <v>3</v>
      </c>
      <c r="H53" s="27" t="str">
        <f t="shared" si="43"/>
        <v>7</v>
      </c>
      <c r="I53" s="28" t="str">
        <f t="shared" si="44"/>
        <v>11</v>
      </c>
      <c r="K53" s="9" t="s">
        <v>9</v>
      </c>
      <c r="L53" s="10" t="s">
        <v>10</v>
      </c>
      <c r="M53" s="5" t="s">
        <v>11</v>
      </c>
      <c r="N53" s="4"/>
      <c r="O53" s="10" t="s">
        <v>12</v>
      </c>
      <c r="P53" s="5" t="s">
        <v>13</v>
      </c>
      <c r="Q53" s="3"/>
      <c r="R53" s="3"/>
      <c r="S53" s="4"/>
      <c r="U53" s="21">
        <v>22.0</v>
      </c>
      <c r="V53" s="22" t="s">
        <v>167</v>
      </c>
      <c r="W53" s="23">
        <v>6.2</v>
      </c>
      <c r="X53" s="23">
        <v>4.1</v>
      </c>
      <c r="Y53" s="24" t="str">
        <f t="shared" si="33"/>
        <v>25.42</v>
      </c>
      <c r="Z53" s="25">
        <v>0.0</v>
      </c>
      <c r="AA53" s="26" t="str">
        <f t="shared" si="49"/>
        <v>3</v>
      </c>
      <c r="AB53" s="27" t="str">
        <f t="shared" si="50"/>
        <v>6</v>
      </c>
      <c r="AC53" s="33" t="str">
        <f t="shared" si="51"/>
        <v>9</v>
      </c>
      <c r="AD53" s="36"/>
      <c r="AE53" s="12"/>
    </row>
    <row r="54" ht="30.0" customHeight="1">
      <c r="A54" s="21">
        <v>10.0</v>
      </c>
      <c r="B54" s="22" t="s">
        <v>168</v>
      </c>
      <c r="C54" s="23">
        <v>3.35</v>
      </c>
      <c r="D54" s="23">
        <v>9.2</v>
      </c>
      <c r="E54" s="24" t="str">
        <f t="shared" si="41"/>
        <v>30.82</v>
      </c>
      <c r="F54" s="25">
        <v>0.0</v>
      </c>
      <c r="G54" s="26" t="str">
        <f t="shared" si="42"/>
        <v>3</v>
      </c>
      <c r="H54" s="27" t="str">
        <f t="shared" si="43"/>
        <v>7</v>
      </c>
      <c r="I54" s="28" t="str">
        <f t="shared" si="44"/>
        <v>11</v>
      </c>
      <c r="K54" s="13"/>
      <c r="L54" s="13"/>
      <c r="M54" s="14" t="s">
        <v>14</v>
      </c>
      <c r="N54" s="14" t="s">
        <v>15</v>
      </c>
      <c r="O54" s="13"/>
      <c r="P54" s="15" t="s">
        <v>16</v>
      </c>
      <c r="Q54" s="16" t="s">
        <v>17</v>
      </c>
      <c r="R54" s="17" t="s">
        <v>18</v>
      </c>
      <c r="S54" s="18" t="s">
        <v>19</v>
      </c>
      <c r="U54" s="21">
        <v>23.0</v>
      </c>
      <c r="V54" s="22" t="s">
        <v>169</v>
      </c>
      <c r="W54" s="23">
        <v>4.1</v>
      </c>
      <c r="X54" s="23">
        <v>3.0</v>
      </c>
      <c r="Y54" s="24" t="str">
        <f t="shared" si="33"/>
        <v>12.30</v>
      </c>
      <c r="Z54" s="25">
        <v>0.0</v>
      </c>
      <c r="AA54" s="26" t="str">
        <f t="shared" si="49"/>
        <v>1</v>
      </c>
      <c r="AB54" s="27" t="str">
        <f t="shared" si="50"/>
        <v>3</v>
      </c>
      <c r="AC54" s="33" t="str">
        <f t="shared" si="51"/>
        <v>5</v>
      </c>
      <c r="AD54" s="36"/>
      <c r="AE54" s="12"/>
    </row>
    <row r="55" ht="15.75" customHeight="1">
      <c r="A55" s="21">
        <v>11.0</v>
      </c>
      <c r="B55" s="22" t="s">
        <v>170</v>
      </c>
      <c r="C55" s="23">
        <v>3.35</v>
      </c>
      <c r="D55" s="23">
        <v>9.2</v>
      </c>
      <c r="E55" s="24" t="str">
        <f t="shared" si="41"/>
        <v>30.82</v>
      </c>
      <c r="F55" s="25">
        <v>0.0</v>
      </c>
      <c r="G55" s="26" t="str">
        <f t="shared" si="42"/>
        <v>3</v>
      </c>
      <c r="H55" s="27" t="str">
        <f t="shared" si="43"/>
        <v>7</v>
      </c>
      <c r="I55" s="28" t="str">
        <f t="shared" si="44"/>
        <v>11</v>
      </c>
      <c r="K55" s="21">
        <v>1.0</v>
      </c>
      <c r="L55" s="22" t="s">
        <v>171</v>
      </c>
      <c r="M55" s="23">
        <v>5.0</v>
      </c>
      <c r="N55" s="23">
        <v>3.3</v>
      </c>
      <c r="O55" s="24" t="str">
        <f t="shared" ref="O55:O64" si="52">M55*N55</f>
        <v>16.50</v>
      </c>
      <c r="P55" s="25">
        <v>0.0</v>
      </c>
      <c r="Q55" s="26" t="str">
        <f t="shared" ref="Q55:Q64" si="53">(O55*0.3)/$I$63</f>
        <v>2</v>
      </c>
      <c r="R55" s="27" t="str">
        <f t="shared" ref="R55:R64" si="54">(O55*0.6)/$I$63</f>
        <v>4</v>
      </c>
      <c r="S55" s="28" t="str">
        <f t="shared" ref="S55:S64" si="55">O55/$I$63</f>
        <v>6</v>
      </c>
      <c r="U55" s="29" t="s">
        <v>172</v>
      </c>
      <c r="V55" s="30" t="s">
        <v>173</v>
      </c>
      <c r="W55" s="31">
        <v>4.1</v>
      </c>
      <c r="X55" s="31">
        <v>3.0</v>
      </c>
      <c r="Y55" s="32" t="str">
        <f t="shared" si="33"/>
        <v>12.30</v>
      </c>
      <c r="Z55" s="25">
        <v>0.0</v>
      </c>
      <c r="AA55" s="26" t="str">
        <f>(Y55*0.3)/I63*(1-I64)</f>
        <v>1</v>
      </c>
      <c r="AB55" s="27" t="str">
        <f>(Y55*0.6)/I63*(1-I64)</f>
        <v>2</v>
      </c>
      <c r="AC55" s="33" t="str">
        <f>Y55/I63*(1-I64)</f>
        <v>3</v>
      </c>
      <c r="AD55" s="36"/>
      <c r="AE55" s="12"/>
    </row>
    <row r="56" ht="15.75" customHeight="1">
      <c r="A56" s="21">
        <v>12.0</v>
      </c>
      <c r="B56" s="22" t="s">
        <v>174</v>
      </c>
      <c r="C56" s="23">
        <v>3.35</v>
      </c>
      <c r="D56" s="23">
        <v>9.2</v>
      </c>
      <c r="E56" s="24" t="str">
        <f t="shared" si="41"/>
        <v>30.82</v>
      </c>
      <c r="F56" s="25">
        <v>0.0</v>
      </c>
      <c r="G56" s="26" t="str">
        <f t="shared" si="42"/>
        <v>3</v>
      </c>
      <c r="H56" s="27" t="str">
        <f t="shared" si="43"/>
        <v>7</v>
      </c>
      <c r="I56" s="28" t="str">
        <f t="shared" si="44"/>
        <v>11</v>
      </c>
      <c r="K56" s="21">
        <v>2.0</v>
      </c>
      <c r="L56" s="22" t="s">
        <v>171</v>
      </c>
      <c r="M56" s="23">
        <v>5.0</v>
      </c>
      <c r="N56" s="23">
        <v>3.3</v>
      </c>
      <c r="O56" s="24" t="str">
        <f t="shared" si="52"/>
        <v>16.50</v>
      </c>
      <c r="P56" s="25">
        <v>0.0</v>
      </c>
      <c r="Q56" s="26" t="str">
        <f t="shared" si="53"/>
        <v>2</v>
      </c>
      <c r="R56" s="27" t="str">
        <f t="shared" si="54"/>
        <v>4</v>
      </c>
      <c r="S56" s="28" t="str">
        <f t="shared" si="55"/>
        <v>6</v>
      </c>
      <c r="U56" s="29" t="s">
        <v>175</v>
      </c>
      <c r="V56" s="30" t="s">
        <v>176</v>
      </c>
      <c r="W56" s="31">
        <v>6.2</v>
      </c>
      <c r="X56" s="31">
        <v>5.9</v>
      </c>
      <c r="Y56" s="32" t="str">
        <f t="shared" si="33"/>
        <v>36.58</v>
      </c>
      <c r="Z56" s="25">
        <v>0.0</v>
      </c>
      <c r="AA56" s="26" t="str">
        <f>(Y56*0.3)/I63*(1-I64)</f>
        <v>3</v>
      </c>
      <c r="AB56" s="27" t="str">
        <f>(Y56*0.6)/I63*(1-I64)</f>
        <v>6</v>
      </c>
      <c r="AC56" s="33" t="str">
        <f>Y56/I63*(1-I64)</f>
        <v>9</v>
      </c>
      <c r="AD56" s="36"/>
      <c r="AE56" s="12"/>
    </row>
    <row r="57" ht="15.75" customHeight="1">
      <c r="A57" s="21">
        <v>13.0</v>
      </c>
      <c r="B57" s="22" t="s">
        <v>177</v>
      </c>
      <c r="C57" s="23">
        <v>3.35</v>
      </c>
      <c r="D57" s="23">
        <v>9.2</v>
      </c>
      <c r="E57" s="24" t="str">
        <f t="shared" si="41"/>
        <v>30.82</v>
      </c>
      <c r="F57" s="25">
        <v>0.0</v>
      </c>
      <c r="G57" s="26" t="str">
        <f t="shared" si="42"/>
        <v>3</v>
      </c>
      <c r="H57" s="27" t="str">
        <f t="shared" si="43"/>
        <v>7</v>
      </c>
      <c r="I57" s="28" t="str">
        <f t="shared" si="44"/>
        <v>11</v>
      </c>
      <c r="K57" s="21">
        <v>3.0</v>
      </c>
      <c r="L57" s="22" t="s">
        <v>171</v>
      </c>
      <c r="M57" s="23">
        <v>5.0</v>
      </c>
      <c r="N57" s="23">
        <v>2.5</v>
      </c>
      <c r="O57" s="24" t="str">
        <f t="shared" si="52"/>
        <v>12.50</v>
      </c>
      <c r="P57" s="25">
        <v>0.0</v>
      </c>
      <c r="Q57" s="26" t="str">
        <f t="shared" si="53"/>
        <v>1</v>
      </c>
      <c r="R57" s="27" t="str">
        <f t="shared" si="54"/>
        <v>3</v>
      </c>
      <c r="S57" s="28" t="str">
        <f t="shared" si="55"/>
        <v>5</v>
      </c>
      <c r="T57" s="64"/>
      <c r="W57" s="65"/>
      <c r="X57" s="66" t="s">
        <v>178</v>
      </c>
      <c r="Y57" s="67"/>
      <c r="Z57" s="67"/>
      <c r="AA57" s="67"/>
      <c r="AB57" s="67"/>
      <c r="AC57" s="68"/>
      <c r="AD57" s="36"/>
      <c r="AE57" s="12"/>
    </row>
    <row r="58" ht="15.75" customHeight="1">
      <c r="A58" s="29" t="s">
        <v>68</v>
      </c>
      <c r="B58" s="30" t="s">
        <v>179</v>
      </c>
      <c r="C58" s="31">
        <v>6.7</v>
      </c>
      <c r="D58" s="31">
        <v>9.2</v>
      </c>
      <c r="E58" s="32" t="str">
        <f t="shared" si="41"/>
        <v>61.64</v>
      </c>
      <c r="F58" s="25">
        <v>0.0</v>
      </c>
      <c r="G58" s="26" t="str">
        <f>(E58*0.3)/I63*(1-I64)</f>
        <v>5</v>
      </c>
      <c r="H58" s="27" t="str">
        <f>(E58*0.6)/I63*(1-I64)</f>
        <v>10</v>
      </c>
      <c r="I58" s="28" t="str">
        <f>E58/I63*(1-I64)</f>
        <v>16</v>
      </c>
      <c r="K58" s="21">
        <v>4.0</v>
      </c>
      <c r="L58" s="22" t="s">
        <v>171</v>
      </c>
      <c r="M58" s="23">
        <v>5.0</v>
      </c>
      <c r="N58" s="23">
        <v>2.5</v>
      </c>
      <c r="O58" s="24" t="str">
        <f t="shared" si="52"/>
        <v>12.50</v>
      </c>
      <c r="P58" s="25">
        <v>3.0</v>
      </c>
      <c r="Q58" s="26" t="str">
        <f t="shared" si="53"/>
        <v>1</v>
      </c>
      <c r="R58" s="27" t="str">
        <f t="shared" si="54"/>
        <v>3</v>
      </c>
      <c r="S58" s="28" t="str">
        <f t="shared" si="55"/>
        <v>5</v>
      </c>
      <c r="T58" s="69"/>
      <c r="W58" s="65"/>
      <c r="X58" s="70" t="s">
        <v>180</v>
      </c>
      <c r="Y58" s="71"/>
      <c r="Z58" s="71"/>
      <c r="AA58" s="71"/>
      <c r="AB58" s="71"/>
      <c r="AC58" s="72"/>
      <c r="AD58" s="36"/>
      <c r="AE58" s="12"/>
    </row>
    <row r="59" ht="15.75" customHeight="1">
      <c r="A59" s="21">
        <v>15.0</v>
      </c>
      <c r="B59" s="22" t="s">
        <v>181</v>
      </c>
      <c r="C59" s="23">
        <v>6.7</v>
      </c>
      <c r="D59" s="23">
        <v>9.2</v>
      </c>
      <c r="E59" s="24" t="str">
        <f t="shared" si="41"/>
        <v>61.64</v>
      </c>
      <c r="F59" s="25">
        <v>0.0</v>
      </c>
      <c r="G59" s="26" t="str">
        <f>(E59*0.3)/I63</f>
        <v>7</v>
      </c>
      <c r="H59" s="27" t="str">
        <f>(E59*0.6)/$I$63</f>
        <v>14</v>
      </c>
      <c r="I59" s="28" t="str">
        <f>E59/I63</f>
        <v>23</v>
      </c>
      <c r="K59" s="21">
        <v>5.0</v>
      </c>
      <c r="L59" s="22" t="s">
        <v>182</v>
      </c>
      <c r="M59" s="23">
        <v>3.7</v>
      </c>
      <c r="N59" s="23">
        <v>3.0</v>
      </c>
      <c r="O59" s="24" t="str">
        <f t="shared" si="52"/>
        <v>11.10</v>
      </c>
      <c r="P59" s="25">
        <v>0.0</v>
      </c>
      <c r="Q59" s="26" t="str">
        <f t="shared" si="53"/>
        <v>1</v>
      </c>
      <c r="R59" s="27" t="str">
        <f t="shared" si="54"/>
        <v>2</v>
      </c>
      <c r="S59" s="28" t="str">
        <f t="shared" si="55"/>
        <v>4</v>
      </c>
      <c r="T59" s="69"/>
      <c r="W59" s="65"/>
      <c r="X59" s="70" t="s">
        <v>183</v>
      </c>
      <c r="Y59" s="71"/>
      <c r="Z59" s="71"/>
      <c r="AA59" s="71"/>
      <c r="AB59" s="71"/>
      <c r="AC59" s="72"/>
      <c r="AD59" s="36"/>
      <c r="AE59" s="12"/>
    </row>
    <row r="60" ht="15.75" customHeight="1">
      <c r="A60" s="29" t="s">
        <v>184</v>
      </c>
      <c r="B60" s="30" t="s">
        <v>185</v>
      </c>
      <c r="C60" s="31">
        <v>13.4</v>
      </c>
      <c r="D60" s="31">
        <v>9.2</v>
      </c>
      <c r="E60" s="32" t="str">
        <f t="shared" si="41"/>
        <v>123.28</v>
      </c>
      <c r="F60" s="25">
        <v>0.0</v>
      </c>
      <c r="G60" s="26" t="str">
        <f>(E60*0.3)/I63*(1-I64)</f>
        <v>10</v>
      </c>
      <c r="H60" s="27" t="str">
        <f>(E60*0.6)/I63*(1-I64)</f>
        <v>19</v>
      </c>
      <c r="I60" s="28" t="str">
        <f>E60/I63*(1-I64)</f>
        <v>32</v>
      </c>
      <c r="K60" s="21">
        <v>6.0</v>
      </c>
      <c r="L60" s="22" t="s">
        <v>186</v>
      </c>
      <c r="M60" s="23">
        <v>3.7</v>
      </c>
      <c r="N60" s="23">
        <v>3.0</v>
      </c>
      <c r="O60" s="24" t="str">
        <f t="shared" si="52"/>
        <v>11.10</v>
      </c>
      <c r="P60" s="25">
        <v>0.0</v>
      </c>
      <c r="Q60" s="26" t="str">
        <f t="shared" si="53"/>
        <v>1</v>
      </c>
      <c r="R60" s="27" t="str">
        <f t="shared" si="54"/>
        <v>2</v>
      </c>
      <c r="S60" s="28" t="str">
        <f t="shared" si="55"/>
        <v>4</v>
      </c>
      <c r="T60" s="69"/>
      <c r="W60" s="65"/>
      <c r="X60" s="70" t="s">
        <v>187</v>
      </c>
      <c r="Y60" s="71"/>
      <c r="Z60" s="71"/>
      <c r="AA60" s="71"/>
      <c r="AB60" s="71"/>
      <c r="AC60" s="72"/>
      <c r="AD60" s="36"/>
      <c r="AE60" s="12"/>
    </row>
    <row r="61" ht="15.75" customHeight="1">
      <c r="A61" s="29" t="s">
        <v>188</v>
      </c>
      <c r="B61" s="30" t="s">
        <v>189</v>
      </c>
      <c r="C61" s="31">
        <v>6.7</v>
      </c>
      <c r="D61" s="31">
        <v>9.2</v>
      </c>
      <c r="E61" s="32" t="str">
        <f t="shared" si="41"/>
        <v>61.64</v>
      </c>
      <c r="F61" s="25">
        <v>0.0</v>
      </c>
      <c r="G61" s="26" t="str">
        <f>(E61*0.3)/I63*(1-I64)</f>
        <v>5</v>
      </c>
      <c r="H61" s="27" t="str">
        <f>(E61*0.6)/I63*(1-I64)</f>
        <v>10</v>
      </c>
      <c r="I61" s="28" t="str">
        <f>E61/I63*(1-I64)</f>
        <v>16</v>
      </c>
      <c r="K61" s="21">
        <v>7.0</v>
      </c>
      <c r="L61" s="22" t="s">
        <v>190</v>
      </c>
      <c r="M61" s="23">
        <v>3.7</v>
      </c>
      <c r="N61" s="23">
        <v>3.0</v>
      </c>
      <c r="O61" s="24" t="str">
        <f t="shared" si="52"/>
        <v>11.10</v>
      </c>
      <c r="P61" s="25">
        <v>0.0</v>
      </c>
      <c r="Q61" s="26" t="str">
        <f t="shared" si="53"/>
        <v>1</v>
      </c>
      <c r="R61" s="27" t="str">
        <f t="shared" si="54"/>
        <v>2</v>
      </c>
      <c r="S61" s="28" t="str">
        <f t="shared" si="55"/>
        <v>4</v>
      </c>
      <c r="T61" s="69"/>
      <c r="W61" s="65"/>
      <c r="X61" s="70" t="s">
        <v>191</v>
      </c>
      <c r="Y61" s="71"/>
      <c r="Z61" s="71"/>
      <c r="AA61" s="71"/>
      <c r="AB61" s="71"/>
      <c r="AC61" s="72"/>
      <c r="AD61" s="36"/>
      <c r="AE61" s="12"/>
    </row>
    <row r="62" ht="15.75" customHeight="1">
      <c r="A62" s="73" t="s">
        <v>192</v>
      </c>
      <c r="B62" s="74"/>
      <c r="C62" s="74"/>
      <c r="D62" s="74"/>
      <c r="E62" s="74"/>
      <c r="F62" s="74"/>
      <c r="G62" s="74"/>
      <c r="H62" s="74"/>
      <c r="I62" s="75"/>
      <c r="K62" s="21">
        <v>8.0</v>
      </c>
      <c r="L62" s="22" t="s">
        <v>193</v>
      </c>
      <c r="M62" s="23">
        <v>3.7</v>
      </c>
      <c r="N62" s="23">
        <v>3.0</v>
      </c>
      <c r="O62" s="24" t="str">
        <f t="shared" si="52"/>
        <v>11.10</v>
      </c>
      <c r="P62" s="25">
        <v>0.0</v>
      </c>
      <c r="Q62" s="26" t="str">
        <f t="shared" si="53"/>
        <v>1</v>
      </c>
      <c r="R62" s="27" t="str">
        <f t="shared" si="54"/>
        <v>2</v>
      </c>
      <c r="S62" s="28" t="str">
        <f t="shared" si="55"/>
        <v>4</v>
      </c>
      <c r="T62" s="69"/>
      <c r="W62" s="65"/>
      <c r="X62" s="70" t="s">
        <v>194</v>
      </c>
      <c r="Y62" s="71"/>
      <c r="Z62" s="71"/>
      <c r="AA62" s="71"/>
      <c r="AB62" s="71"/>
      <c r="AC62" s="72"/>
      <c r="AD62" s="36"/>
      <c r="AE62" s="12"/>
    </row>
    <row r="63" ht="15.75" customHeight="1">
      <c r="A63" s="76" t="s">
        <v>195</v>
      </c>
      <c r="I63" s="77">
        <v>2.7</v>
      </c>
      <c r="K63" s="21">
        <v>9.0</v>
      </c>
      <c r="L63" s="22" t="s">
        <v>196</v>
      </c>
      <c r="M63" s="23">
        <v>5.0</v>
      </c>
      <c r="N63" s="23">
        <v>3.5</v>
      </c>
      <c r="O63" s="24" t="str">
        <f t="shared" si="52"/>
        <v>17.50</v>
      </c>
      <c r="P63" s="25">
        <v>5.0</v>
      </c>
      <c r="Q63" s="26" t="str">
        <f t="shared" si="53"/>
        <v>2</v>
      </c>
      <c r="R63" s="27" t="str">
        <f t="shared" si="54"/>
        <v>4</v>
      </c>
      <c r="S63" s="28" t="str">
        <f t="shared" si="55"/>
        <v>6</v>
      </c>
      <c r="T63" s="69"/>
      <c r="W63" s="65"/>
      <c r="X63" s="70" t="s">
        <v>197</v>
      </c>
      <c r="Y63" s="71"/>
      <c r="Z63" s="71"/>
      <c r="AA63" s="71"/>
      <c r="AB63" s="71"/>
      <c r="AC63" s="72"/>
      <c r="AD63" s="36"/>
      <c r="AE63" s="12"/>
    </row>
    <row r="64" ht="15.75" customHeight="1">
      <c r="A64" s="78" t="s">
        <v>198</v>
      </c>
      <c r="E64" s="79" t="s">
        <v>199</v>
      </c>
      <c r="F64" s="3"/>
      <c r="G64" s="3"/>
      <c r="H64" s="80"/>
      <c r="I64" s="81">
        <v>0.3</v>
      </c>
      <c r="J64" s="55"/>
      <c r="K64" s="44">
        <v>10.0</v>
      </c>
      <c r="L64" s="82" t="s">
        <v>200</v>
      </c>
      <c r="M64" s="45">
        <v>5.3</v>
      </c>
      <c r="N64" s="45">
        <v>4.6</v>
      </c>
      <c r="O64" s="83" t="str">
        <f t="shared" si="52"/>
        <v>24.38</v>
      </c>
      <c r="P64" s="46">
        <v>0.0</v>
      </c>
      <c r="Q64" s="26" t="str">
        <f t="shared" si="53"/>
        <v>3</v>
      </c>
      <c r="R64" s="27" t="str">
        <f t="shared" si="54"/>
        <v>5</v>
      </c>
      <c r="S64" s="28" t="str">
        <f t="shared" si="55"/>
        <v>9</v>
      </c>
      <c r="T64" s="84"/>
      <c r="U64" s="55"/>
      <c r="V64" s="55"/>
      <c r="W64" s="56"/>
      <c r="X64" s="70" t="s">
        <v>201</v>
      </c>
      <c r="Y64" s="71"/>
      <c r="Z64" s="71"/>
      <c r="AA64" s="71"/>
      <c r="AB64" s="71"/>
      <c r="AC64" s="72"/>
      <c r="AD64" s="85"/>
      <c r="AE64" s="12"/>
    </row>
    <row r="65" ht="15.75" customHeight="1">
      <c r="A65" s="86" t="s">
        <v>202</v>
      </c>
      <c r="B65" s="55"/>
      <c r="C65" s="55"/>
      <c r="D65" s="55"/>
      <c r="E65" s="55"/>
      <c r="F65" s="55"/>
      <c r="G65" s="55"/>
      <c r="H65" s="55"/>
      <c r="I65" s="56"/>
      <c r="J65" s="87" t="s">
        <v>203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4"/>
    </row>
    <row r="66" ht="15.75" customHeight="1">
      <c r="A66" s="88"/>
      <c r="B66" s="88"/>
      <c r="C66" s="88"/>
      <c r="D66" s="88"/>
      <c r="E66" s="88"/>
      <c r="F66" s="88"/>
      <c r="G66" s="88"/>
      <c r="H66" s="88"/>
      <c r="I66" s="88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99">
    <mergeCell ref="U30:U31"/>
    <mergeCell ref="O38:O39"/>
    <mergeCell ref="P38:S38"/>
    <mergeCell ref="P37:S37"/>
    <mergeCell ref="AE29:AE31"/>
    <mergeCell ref="AE32:AE35"/>
    <mergeCell ref="Z29:AC29"/>
    <mergeCell ref="V30:V31"/>
    <mergeCell ref="W30:X30"/>
    <mergeCell ref="Y30:Y31"/>
    <mergeCell ref="Z30:AC30"/>
    <mergeCell ref="U29:Y29"/>
    <mergeCell ref="F26:I26"/>
    <mergeCell ref="A27:A28"/>
    <mergeCell ref="B27:B28"/>
    <mergeCell ref="C27:D27"/>
    <mergeCell ref="E27:E28"/>
    <mergeCell ref="F27:I27"/>
    <mergeCell ref="A26:E26"/>
    <mergeCell ref="A25:I25"/>
    <mergeCell ref="K23:O23"/>
    <mergeCell ref="P23:S23"/>
    <mergeCell ref="K24:K25"/>
    <mergeCell ref="L24:L25"/>
    <mergeCell ref="M24:N24"/>
    <mergeCell ref="O24:O25"/>
    <mergeCell ref="P24:S24"/>
    <mergeCell ref="M53:N53"/>
    <mergeCell ref="O53:O54"/>
    <mergeCell ref="E64:H64"/>
    <mergeCell ref="X64:AC64"/>
    <mergeCell ref="A62:I62"/>
    <mergeCell ref="A63:H63"/>
    <mergeCell ref="X57:AC57"/>
    <mergeCell ref="X58:AC58"/>
    <mergeCell ref="X59:AC59"/>
    <mergeCell ref="X60:AC60"/>
    <mergeCell ref="X61:AC61"/>
    <mergeCell ref="X62:AC62"/>
    <mergeCell ref="J65:AE65"/>
    <mergeCell ref="A64:D64"/>
    <mergeCell ref="A65:I65"/>
    <mergeCell ref="K52:O52"/>
    <mergeCell ref="P52:S52"/>
    <mergeCell ref="P53:S53"/>
    <mergeCell ref="T57:W64"/>
    <mergeCell ref="X63:AC63"/>
    <mergeCell ref="E4:E5"/>
    <mergeCell ref="F3:I3"/>
    <mergeCell ref="F4:I4"/>
    <mergeCell ref="U3:Y3"/>
    <mergeCell ref="K3:O3"/>
    <mergeCell ref="P3:S3"/>
    <mergeCell ref="K4:K5"/>
    <mergeCell ref="L4:L5"/>
    <mergeCell ref="M4:N4"/>
    <mergeCell ref="O4:O5"/>
    <mergeCell ref="B4:B5"/>
    <mergeCell ref="A3:E3"/>
    <mergeCell ref="AE16:AE18"/>
    <mergeCell ref="AE13:AE14"/>
    <mergeCell ref="A1:AC1"/>
    <mergeCell ref="A2:AC2"/>
    <mergeCell ref="U4:U5"/>
    <mergeCell ref="Y4:Y5"/>
    <mergeCell ref="P4:S4"/>
    <mergeCell ref="AD3:AD5"/>
    <mergeCell ref="AD10:AD19"/>
    <mergeCell ref="AD6:AD9"/>
    <mergeCell ref="AE49:AE64"/>
    <mergeCell ref="AE45:AE48"/>
    <mergeCell ref="AE25:AE27"/>
    <mergeCell ref="AE6:AE9"/>
    <mergeCell ref="AE21:AE24"/>
    <mergeCell ref="AE3:AE5"/>
    <mergeCell ref="AE10:AE11"/>
    <mergeCell ref="AE37:AE38"/>
    <mergeCell ref="AE39:AE42"/>
    <mergeCell ref="V4:V5"/>
    <mergeCell ref="W4:X4"/>
    <mergeCell ref="T3:T56"/>
    <mergeCell ref="Z3:AC3"/>
    <mergeCell ref="Z4:AC4"/>
    <mergeCell ref="K53:K54"/>
    <mergeCell ref="L53:L54"/>
    <mergeCell ref="K37:O37"/>
    <mergeCell ref="K38:K39"/>
    <mergeCell ref="L38:L39"/>
    <mergeCell ref="M38:N38"/>
    <mergeCell ref="J3:J64"/>
    <mergeCell ref="A42:E42"/>
    <mergeCell ref="F42:I42"/>
    <mergeCell ref="A4:A5"/>
    <mergeCell ref="C4:D4"/>
    <mergeCell ref="A43:A44"/>
    <mergeCell ref="B43:B44"/>
    <mergeCell ref="C43:D43"/>
    <mergeCell ref="E43:E44"/>
    <mergeCell ref="F43:I43"/>
  </mergeCells>
  <printOptions/>
  <pageMargins bottom="0.3" footer="0.0" header="0.0" left="0.3" right="0.5118110236220472" top="0.3"/>
  <pageSetup paperSize="9" orientation="landscape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Planilhas</vt:lpstr>
      </vt:variant>
      <vt:variant>
        <vt:i4>1</vt:i4>
      </vt:variant>
    </vt:vector>
  </HeadingPairs>
  <TitlesOfParts>
    <vt:vector baseType="lpstr" size="1">
      <vt:lpstr>Planilha1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2021-04-26T02:37:53Z</dcterms:created>
  <dc:creator>Geraldo</dc:creator>
  <cp:lastModifiedBy>Geraldo</cp:lastModifiedBy>
  <cp:lastPrinted>2021-04-27T16:35:02Z</cp:lastPrinted>
  <dcterms:modified xsi:type="dcterms:W3CDTF">2021-07-30T04:59:46Z</dcterms:modified>
</cp:coreProperties>
</file>